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030" activeTab="1"/>
  </bookViews>
  <sheets>
    <sheet name="Rekapitulácia stavby" sheetId="1" r:id="rId1"/>
    <sheet name="01.01 - Architektonicko-s..." sheetId="2" r:id="rId2"/>
  </sheets>
  <definedNames>
    <definedName name="_xlnm.Print_Titles" localSheetId="1">'01.01 - Architektonicko-s...'!$132:$132</definedName>
    <definedName name="_xlnm.Print_Titles" localSheetId="0">'Rekapitulácia stavby'!$85:$85</definedName>
    <definedName name="_xlnm.Print_Area" localSheetId="1">'01.01 - Architektonicko-s...'!$C$4:$Q$70,'01.01 - Architektonicko-s...'!$C$76:$Q$115,'01.01 - Architektonicko-s...'!$C$121:$Q$248</definedName>
    <definedName name="_xlnm.Print_Area" localSheetId="0">'Rekapitulácia stavby'!$C$4:$AP$70,'Rekapitulácia stavby'!$C$76:$AP$97</definedName>
  </definedNames>
  <calcPr calcId="125725"/>
</workbook>
</file>

<file path=xl/calcChain.xml><?xml version="1.0" encoding="utf-8"?>
<calcChain xmlns="http://schemas.openxmlformats.org/spreadsheetml/2006/main">
  <c r="N248" i="2"/>
  <c r="AY89" i="1"/>
  <c r="AX89"/>
  <c r="BI247" i="2"/>
  <c r="BH247"/>
  <c r="BG247"/>
  <c r="BE247"/>
  <c r="AA247"/>
  <c r="Y247"/>
  <c r="W247"/>
  <c r="BK247"/>
  <c r="N247"/>
  <c r="BF247"/>
  <c r="BI246"/>
  <c r="BH246"/>
  <c r="BG246"/>
  <c r="BE246"/>
  <c r="AA246"/>
  <c r="AA245"/>
  <c r="Y246"/>
  <c r="Y245"/>
  <c r="W246"/>
  <c r="W245"/>
  <c r="BK246"/>
  <c r="BK245"/>
  <c r="N245" s="1"/>
  <c r="N105" s="1"/>
  <c r="N246"/>
  <c r="BF246"/>
  <c r="BI244"/>
  <c r="BH244"/>
  <c r="BG244"/>
  <c r="BE244"/>
  <c r="AA244"/>
  <c r="Y244"/>
  <c r="W244"/>
  <c r="BK244"/>
  <c r="N244"/>
  <c r="BF244" s="1"/>
  <c r="BI243"/>
  <c r="BH243"/>
  <c r="BG243"/>
  <c r="BE243"/>
  <c r="AA243"/>
  <c r="AA242" s="1"/>
  <c r="Y243"/>
  <c r="Y242" s="1"/>
  <c r="W243"/>
  <c r="W242" s="1"/>
  <c r="BK243"/>
  <c r="BK242" s="1"/>
  <c r="N242" s="1"/>
  <c r="N104" s="1"/>
  <c r="N243"/>
  <c r="BF243"/>
  <c r="BI241"/>
  <c r="BH241"/>
  <c r="BG241"/>
  <c r="BE241"/>
  <c r="AA241"/>
  <c r="Y241"/>
  <c r="W241"/>
  <c r="BK241"/>
  <c r="N241"/>
  <c r="BF241" s="1"/>
  <c r="BI240"/>
  <c r="BH240"/>
  <c r="BG240"/>
  <c r="BE240"/>
  <c r="AA240"/>
  <c r="Y240"/>
  <c r="W240"/>
  <c r="BK240"/>
  <c r="N240"/>
  <c r="BF240" s="1"/>
  <c r="BI239"/>
  <c r="BH239"/>
  <c r="BG239"/>
  <c r="BE239"/>
  <c r="AA239"/>
  <c r="Y239"/>
  <c r="W239"/>
  <c r="BK239"/>
  <c r="N239"/>
  <c r="BF239" s="1"/>
  <c r="BI238"/>
  <c r="BH238"/>
  <c r="BG238"/>
  <c r="BE238"/>
  <c r="AA238"/>
  <c r="Y238"/>
  <c r="W238"/>
  <c r="BK238"/>
  <c r="N238"/>
  <c r="BF238" s="1"/>
  <c r="BI237"/>
  <c r="BH237"/>
  <c r="BG237"/>
  <c r="BE237"/>
  <c r="AA237"/>
  <c r="Y237"/>
  <c r="W237"/>
  <c r="BK237"/>
  <c r="N237"/>
  <c r="BF237" s="1"/>
  <c r="BI236"/>
  <c r="BH236"/>
  <c r="BG236"/>
  <c r="BE236"/>
  <c r="AA236"/>
  <c r="Y236"/>
  <c r="W236"/>
  <c r="BK236"/>
  <c r="N236"/>
  <c r="BF236" s="1"/>
  <c r="BI235"/>
  <c r="BH235"/>
  <c r="BG235"/>
  <c r="BE235"/>
  <c r="AA235"/>
  <c r="Y235"/>
  <c r="W235"/>
  <c r="BK235"/>
  <c r="N235"/>
  <c r="BF235" s="1"/>
  <c r="BI234"/>
  <c r="BH234"/>
  <c r="BG234"/>
  <c r="BE234"/>
  <c r="AA234"/>
  <c r="Y234"/>
  <c r="W234"/>
  <c r="BK234"/>
  <c r="N234"/>
  <c r="BF234" s="1"/>
  <c r="BI233"/>
  <c r="BH233"/>
  <c r="BG233"/>
  <c r="BE233"/>
  <c r="AA233"/>
  <c r="AA232" s="1"/>
  <c r="Y233"/>
  <c r="Y232" s="1"/>
  <c r="W233"/>
  <c r="W232" s="1"/>
  <c r="BK233"/>
  <c r="BK232" s="1"/>
  <c r="N232"/>
  <c r="N103" s="1"/>
  <c r="N233"/>
  <c r="BF233"/>
  <c r="BI231"/>
  <c r="BH231"/>
  <c r="BG231"/>
  <c r="BE231"/>
  <c r="AA231"/>
  <c r="Y231"/>
  <c r="W231"/>
  <c r="BK231"/>
  <c r="N231"/>
  <c r="BF231" s="1"/>
  <c r="BI230"/>
  <c r="BH230"/>
  <c r="BG230"/>
  <c r="BE230"/>
  <c r="AA230"/>
  <c r="Y230"/>
  <c r="W230"/>
  <c r="BK230"/>
  <c r="N230"/>
  <c r="BF230" s="1"/>
  <c r="BI229"/>
  <c r="BH229"/>
  <c r="BG229"/>
  <c r="BE229"/>
  <c r="AA229"/>
  <c r="Y229"/>
  <c r="W229"/>
  <c r="BK229"/>
  <c r="N229"/>
  <c r="BF229" s="1"/>
  <c r="BI228"/>
  <c r="BH228"/>
  <c r="BG228"/>
  <c r="BE228"/>
  <c r="AA228"/>
  <c r="Y228"/>
  <c r="W228"/>
  <c r="BK228"/>
  <c r="N228"/>
  <c r="BF228" s="1"/>
  <c r="BI227"/>
  <c r="BH227"/>
  <c r="BG227"/>
  <c r="BE227"/>
  <c r="AA227"/>
  <c r="Y227"/>
  <c r="W227"/>
  <c r="BK227"/>
  <c r="N227"/>
  <c r="BF227" s="1"/>
  <c r="BI226"/>
  <c r="BH226"/>
  <c r="BG226"/>
  <c r="BE226"/>
  <c r="AA226"/>
  <c r="Y226"/>
  <c r="W226"/>
  <c r="BK226"/>
  <c r="N226"/>
  <c r="BF226" s="1"/>
  <c r="BI225"/>
  <c r="BH225"/>
  <c r="BG225"/>
  <c r="BE225"/>
  <c r="AA225"/>
  <c r="Y225"/>
  <c r="W225"/>
  <c r="BK225"/>
  <c r="N225"/>
  <c r="BF225" s="1"/>
  <c r="BI224"/>
  <c r="BH224"/>
  <c r="BG224"/>
  <c r="BE224"/>
  <c r="AA224"/>
  <c r="Y224"/>
  <c r="W224"/>
  <c r="BK224"/>
  <c r="N224"/>
  <c r="BF224" s="1"/>
  <c r="BI223"/>
  <c r="BH223"/>
  <c r="BG223"/>
  <c r="BE223"/>
  <c r="AA223"/>
  <c r="Y223"/>
  <c r="W223"/>
  <c r="BK223"/>
  <c r="N223"/>
  <c r="BF223" s="1"/>
  <c r="BI222"/>
  <c r="BH222"/>
  <c r="BG222"/>
  <c r="BE222"/>
  <c r="AA222"/>
  <c r="Y222"/>
  <c r="W222"/>
  <c r="BK222"/>
  <c r="N222"/>
  <c r="BF222" s="1"/>
  <c r="BI221"/>
  <c r="BH221"/>
  <c r="BG221"/>
  <c r="BE221"/>
  <c r="AA221"/>
  <c r="Y221"/>
  <c r="W221"/>
  <c r="BK221"/>
  <c r="N221"/>
  <c r="BF221" s="1"/>
  <c r="BI220"/>
  <c r="BH220"/>
  <c r="BG220"/>
  <c r="BE220"/>
  <c r="AA220"/>
  <c r="Y220"/>
  <c r="W220"/>
  <c r="BK220"/>
  <c r="N220"/>
  <c r="BF220" s="1"/>
  <c r="BI219"/>
  <c r="BH219"/>
  <c r="BG219"/>
  <c r="BE219"/>
  <c r="AA219"/>
  <c r="AA218" s="1"/>
  <c r="Y219"/>
  <c r="Y218" s="1"/>
  <c r="W219"/>
  <c r="W218" s="1"/>
  <c r="BK219"/>
  <c r="BK218" s="1"/>
  <c r="N218"/>
  <c r="N102" s="1"/>
  <c r="N219"/>
  <c r="BF219"/>
  <c r="BI217"/>
  <c r="BH217"/>
  <c r="BG217"/>
  <c r="BE217"/>
  <c r="AA217"/>
  <c r="Y217"/>
  <c r="W217"/>
  <c r="BK217"/>
  <c r="N217"/>
  <c r="BF217" s="1"/>
  <c r="BI216"/>
  <c r="BH216"/>
  <c r="BG216"/>
  <c r="BE216"/>
  <c r="AA216"/>
  <c r="Y216"/>
  <c r="W216"/>
  <c r="BK216"/>
  <c r="N216"/>
  <c r="BF216" s="1"/>
  <c r="BI215"/>
  <c r="BH215"/>
  <c r="BG215"/>
  <c r="BE215"/>
  <c r="AA215"/>
  <c r="Y215"/>
  <c r="W215"/>
  <c r="BK215"/>
  <c r="N215"/>
  <c r="BF215" s="1"/>
  <c r="BI214"/>
  <c r="BH214"/>
  <c r="BG214"/>
  <c r="BE214"/>
  <c r="AA214"/>
  <c r="Y214"/>
  <c r="W214"/>
  <c r="BK214"/>
  <c r="N214"/>
  <c r="BF214" s="1"/>
  <c r="BI213"/>
  <c r="BH213"/>
  <c r="BG213"/>
  <c r="BE213"/>
  <c r="AA213"/>
  <c r="Y213"/>
  <c r="W213"/>
  <c r="BK213"/>
  <c r="N213"/>
  <c r="BF213" s="1"/>
  <c r="BI212"/>
  <c r="BH212"/>
  <c r="BG212"/>
  <c r="BE212"/>
  <c r="AA212"/>
  <c r="Y212"/>
  <c r="W212"/>
  <c r="BK212"/>
  <c r="N212"/>
  <c r="BF212" s="1"/>
  <c r="BI211"/>
  <c r="BH211"/>
  <c r="BG211"/>
  <c r="BE211"/>
  <c r="AA211"/>
  <c r="Y211"/>
  <c r="W211"/>
  <c r="BK211"/>
  <c r="N211"/>
  <c r="BF211" s="1"/>
  <c r="BI210"/>
  <c r="BH210"/>
  <c r="BG210"/>
  <c r="BE210"/>
  <c r="AA210"/>
  <c r="Y210"/>
  <c r="W210"/>
  <c r="BK210"/>
  <c r="N210"/>
  <c r="BF210" s="1"/>
  <c r="BI209"/>
  <c r="BH209"/>
  <c r="BG209"/>
  <c r="BE209"/>
  <c r="AA209"/>
  <c r="Y209"/>
  <c r="W209"/>
  <c r="BK209"/>
  <c r="N209"/>
  <c r="BF209" s="1"/>
  <c r="BI208"/>
  <c r="BH208"/>
  <c r="BG208"/>
  <c r="BE208"/>
  <c r="AA208"/>
  <c r="Y208"/>
  <c r="W208"/>
  <c r="BK208"/>
  <c r="N208"/>
  <c r="BF208" s="1"/>
  <c r="BI207"/>
  <c r="BH207"/>
  <c r="BG207"/>
  <c r="BE207"/>
  <c r="AA207"/>
  <c r="Y207"/>
  <c r="W207"/>
  <c r="BK207"/>
  <c r="N207"/>
  <c r="BF207" s="1"/>
  <c r="BI206"/>
  <c r="BH206"/>
  <c r="BG206"/>
  <c r="BE206"/>
  <c r="AA206"/>
  <c r="AA205" s="1"/>
  <c r="Y206"/>
  <c r="Y205" s="1"/>
  <c r="W206"/>
  <c r="W205" s="1"/>
  <c r="BK206"/>
  <c r="BK205" s="1"/>
  <c r="N205" s="1"/>
  <c r="N101" s="1"/>
  <c r="N206"/>
  <c r="BF206"/>
  <c r="BI204"/>
  <c r="BH204"/>
  <c r="BG204"/>
  <c r="BE204"/>
  <c r="AA204"/>
  <c r="Y204"/>
  <c r="W204"/>
  <c r="BK204"/>
  <c r="N204"/>
  <c r="BF204" s="1"/>
  <c r="BI203"/>
  <c r="BH203"/>
  <c r="BG203"/>
  <c r="BE203"/>
  <c r="AA203"/>
  <c r="AA202" s="1"/>
  <c r="Y203"/>
  <c r="Y202" s="1"/>
  <c r="W203"/>
  <c r="W202" s="1"/>
  <c r="BK203"/>
  <c r="BK202" s="1"/>
  <c r="N202" s="1"/>
  <c r="N100" s="1"/>
  <c r="N203"/>
  <c r="BF203"/>
  <c r="BI201"/>
  <c r="BH201"/>
  <c r="BG201"/>
  <c r="BE201"/>
  <c r="AA201"/>
  <c r="Y201"/>
  <c r="W201"/>
  <c r="BK201"/>
  <c r="N201"/>
  <c r="BF201" s="1"/>
  <c r="BI200"/>
  <c r="BH200"/>
  <c r="BG200"/>
  <c r="BE200"/>
  <c r="AA200"/>
  <c r="Y200"/>
  <c r="W200"/>
  <c r="BK200"/>
  <c r="N200"/>
  <c r="BF200" s="1"/>
  <c r="BI199"/>
  <c r="BH199"/>
  <c r="BG199"/>
  <c r="BE199"/>
  <c r="AA199"/>
  <c r="Y199"/>
  <c r="W199"/>
  <c r="BK199"/>
  <c r="N199"/>
  <c r="BF199" s="1"/>
  <c r="BI198"/>
  <c r="BH198"/>
  <c r="BG198"/>
  <c r="BE198"/>
  <c r="AA198"/>
  <c r="Y198"/>
  <c r="W198"/>
  <c r="BK198"/>
  <c r="N198"/>
  <c r="BF198" s="1"/>
  <c r="BI197"/>
  <c r="BH197"/>
  <c r="BG197"/>
  <c r="BE197"/>
  <c r="AA197"/>
  <c r="AA196" s="1"/>
  <c r="Y197"/>
  <c r="Y196" s="1"/>
  <c r="W197"/>
  <c r="W196" s="1"/>
  <c r="BK197"/>
  <c r="BK196" s="1"/>
  <c r="N196"/>
  <c r="N99" s="1"/>
  <c r="N197"/>
  <c r="BF197"/>
  <c r="BI195"/>
  <c r="BH195"/>
  <c r="BG195"/>
  <c r="BE195"/>
  <c r="AA195"/>
  <c r="Y195"/>
  <c r="W195"/>
  <c r="BK195"/>
  <c r="N195"/>
  <c r="BF195" s="1"/>
  <c r="BI194"/>
  <c r="BH194"/>
  <c r="BG194"/>
  <c r="BE194"/>
  <c r="AA194"/>
  <c r="AA193" s="1"/>
  <c r="Y194"/>
  <c r="Y193" s="1"/>
  <c r="W194"/>
  <c r="W193" s="1"/>
  <c r="BK194"/>
  <c r="BK193" s="1"/>
  <c r="N193"/>
  <c r="N98" s="1"/>
  <c r="N194"/>
  <c r="BF194"/>
  <c r="BI192"/>
  <c r="BH192"/>
  <c r="BG192"/>
  <c r="BE192"/>
  <c r="AA192"/>
  <c r="Y192"/>
  <c r="W192"/>
  <c r="BK192"/>
  <c r="N192"/>
  <c r="BF192" s="1"/>
  <c r="BI191"/>
  <c r="BH191"/>
  <c r="BG191"/>
  <c r="BE191"/>
  <c r="AA191"/>
  <c r="Y191"/>
  <c r="W191"/>
  <c r="BK191"/>
  <c r="N191"/>
  <c r="BF191" s="1"/>
  <c r="BI190"/>
  <c r="BH190"/>
  <c r="BG190"/>
  <c r="BE190"/>
  <c r="AA190"/>
  <c r="Y190"/>
  <c r="W190"/>
  <c r="BK190"/>
  <c r="N190"/>
  <c r="BF190" s="1"/>
  <c r="BI189"/>
  <c r="BH189"/>
  <c r="BG189"/>
  <c r="BE189"/>
  <c r="AA189"/>
  <c r="Y189"/>
  <c r="W189"/>
  <c r="BK189"/>
  <c r="N189"/>
  <c r="BF189" s="1"/>
  <c r="BI188"/>
  <c r="BH188"/>
  <c r="BG188"/>
  <c r="BE188"/>
  <c r="AA188"/>
  <c r="Y188"/>
  <c r="W188"/>
  <c r="BK188"/>
  <c r="N188"/>
  <c r="BF188" s="1"/>
  <c r="BI187"/>
  <c r="BH187"/>
  <c r="BG187"/>
  <c r="BE187"/>
  <c r="AA187"/>
  <c r="Y187"/>
  <c r="W187"/>
  <c r="BK187"/>
  <c r="N187"/>
  <c r="BF187" s="1"/>
  <c r="BI186"/>
  <c r="BH186"/>
  <c r="BG186"/>
  <c r="BE186"/>
  <c r="AA186"/>
  <c r="Y186"/>
  <c r="W186"/>
  <c r="BK186"/>
  <c r="N186"/>
  <c r="BF186" s="1"/>
  <c r="BI185"/>
  <c r="BH185"/>
  <c r="BG185"/>
  <c r="BE185"/>
  <c r="AA185"/>
  <c r="Y185"/>
  <c r="W185"/>
  <c r="BK185"/>
  <c r="N185"/>
  <c r="BF185" s="1"/>
  <c r="BI184"/>
  <c r="BH184"/>
  <c r="BG184"/>
  <c r="BE184"/>
  <c r="AA184"/>
  <c r="Y184"/>
  <c r="W184"/>
  <c r="BK184"/>
  <c r="N184"/>
  <c r="BF184" s="1"/>
  <c r="BI183"/>
  <c r="BH183"/>
  <c r="BG183"/>
  <c r="BE183"/>
  <c r="AA183"/>
  <c r="Y183"/>
  <c r="W183"/>
  <c r="BK183"/>
  <c r="N183"/>
  <c r="BF183" s="1"/>
  <c r="BI182"/>
  <c r="BH182"/>
  <c r="BG182"/>
  <c r="BE182"/>
  <c r="AA182"/>
  <c r="Y182"/>
  <c r="W182"/>
  <c r="BK182"/>
  <c r="N182"/>
  <c r="BF182" s="1"/>
  <c r="BI181"/>
  <c r="BH181"/>
  <c r="BG181"/>
  <c r="BE181"/>
  <c r="AA181"/>
  <c r="Y181"/>
  <c r="W181"/>
  <c r="BK181"/>
  <c r="N181"/>
  <c r="BF181"/>
  <c r="BI180"/>
  <c r="BH180"/>
  <c r="BG180"/>
  <c r="BE180"/>
  <c r="AA180"/>
  <c r="Y180"/>
  <c r="W180"/>
  <c r="BK180"/>
  <c r="N180"/>
  <c r="BF180"/>
  <c r="BI179"/>
  <c r="BH179"/>
  <c r="BG179"/>
  <c r="BE179"/>
  <c r="AA179"/>
  <c r="Y179"/>
  <c r="W179"/>
  <c r="BK179"/>
  <c r="N179"/>
  <c r="BF179"/>
  <c r="BI178"/>
  <c r="BH178"/>
  <c r="BG178"/>
  <c r="BE178"/>
  <c r="AA178"/>
  <c r="AA177"/>
  <c r="Y178"/>
  <c r="Y177"/>
  <c r="W178"/>
  <c r="W177"/>
  <c r="BK178"/>
  <c r="BK177"/>
  <c r="N177" s="1"/>
  <c r="N97" s="1"/>
  <c r="N178"/>
  <c r="BF178" s="1"/>
  <c r="BI176"/>
  <c r="BH176"/>
  <c r="BG176"/>
  <c r="BE176"/>
  <c r="AA176"/>
  <c r="Y176"/>
  <c r="W176"/>
  <c r="BK176"/>
  <c r="N176"/>
  <c r="BF176"/>
  <c r="BI175"/>
  <c r="BH175"/>
  <c r="BG175"/>
  <c r="BE175"/>
  <c r="AA175"/>
  <c r="Y175"/>
  <c r="W175"/>
  <c r="BK175"/>
  <c r="N175"/>
  <c r="BF175"/>
  <c r="BI174"/>
  <c r="BH174"/>
  <c r="BG174"/>
  <c r="BE174"/>
  <c r="AA174"/>
  <c r="Y174"/>
  <c r="W174"/>
  <c r="BK174"/>
  <c r="N174"/>
  <c r="BF174"/>
  <c r="BI173"/>
  <c r="BH173"/>
  <c r="BG173"/>
  <c r="BE173"/>
  <c r="AA173"/>
  <c r="Y173"/>
  <c r="W173"/>
  <c r="BK173"/>
  <c r="N173"/>
  <c r="BF173"/>
  <c r="BI172"/>
  <c r="BH172"/>
  <c r="BG172"/>
  <c r="BE172"/>
  <c r="AA172"/>
  <c r="Y172"/>
  <c r="W172"/>
  <c r="BK172"/>
  <c r="N172"/>
  <c r="BF172"/>
  <c r="BI171"/>
  <c r="BH171"/>
  <c r="BG171"/>
  <c r="BE171"/>
  <c r="AA171"/>
  <c r="Y171"/>
  <c r="W171"/>
  <c r="BK171"/>
  <c r="N171"/>
  <c r="BF171"/>
  <c r="BI170"/>
  <c r="BH170"/>
  <c r="BG170"/>
  <c r="BE170"/>
  <c r="AA170"/>
  <c r="Y170"/>
  <c r="W170"/>
  <c r="BK170"/>
  <c r="N170"/>
  <c r="BF170"/>
  <c r="BI169"/>
  <c r="BH169"/>
  <c r="BG169"/>
  <c r="BE169"/>
  <c r="AA169"/>
  <c r="Y169"/>
  <c r="W169"/>
  <c r="BK169"/>
  <c r="N169"/>
  <c r="BF169"/>
  <c r="BI168"/>
  <c r="BH168"/>
  <c r="BG168"/>
  <c r="BE168"/>
  <c r="AA168"/>
  <c r="AA167"/>
  <c r="AA166" s="1"/>
  <c r="Y168"/>
  <c r="Y167" s="1"/>
  <c r="Y166" s="1"/>
  <c r="W168"/>
  <c r="W167"/>
  <c r="W166" s="1"/>
  <c r="BK168"/>
  <c r="BK167" s="1"/>
  <c r="N168"/>
  <c r="BF168"/>
  <c r="BI165"/>
  <c r="BH165"/>
  <c r="BG165"/>
  <c r="BE165"/>
  <c r="AA165"/>
  <c r="AA164"/>
  <c r="Y165"/>
  <c r="Y164"/>
  <c r="W165"/>
  <c r="W164"/>
  <c r="BK165"/>
  <c r="BK164"/>
  <c r="N164" s="1"/>
  <c r="N94" s="1"/>
  <c r="N165"/>
  <c r="BF165" s="1"/>
  <c r="BI163"/>
  <c r="BH163"/>
  <c r="BG163"/>
  <c r="BE163"/>
  <c r="AA163"/>
  <c r="Y163"/>
  <c r="W163"/>
  <c r="BK163"/>
  <c r="N163"/>
  <c r="BF163"/>
  <c r="BI162"/>
  <c r="BH162"/>
  <c r="BG162"/>
  <c r="BE162"/>
  <c r="AA162"/>
  <c r="Y162"/>
  <c r="W162"/>
  <c r="BK162"/>
  <c r="N162"/>
  <c r="BF162"/>
  <c r="BI161"/>
  <c r="BH161"/>
  <c r="BG161"/>
  <c r="BE161"/>
  <c r="AA161"/>
  <c r="Y161"/>
  <c r="W161"/>
  <c r="BK161"/>
  <c r="N161"/>
  <c r="BF161"/>
  <c r="BI160"/>
  <c r="BH160"/>
  <c r="BG160"/>
  <c r="BE160"/>
  <c r="AA160"/>
  <c r="Y160"/>
  <c r="W160"/>
  <c r="BK160"/>
  <c r="N160"/>
  <c r="BF160"/>
  <c r="BI159"/>
  <c r="BH159"/>
  <c r="BG159"/>
  <c r="BE159"/>
  <c r="AA159"/>
  <c r="Y159"/>
  <c r="W159"/>
  <c r="BK159"/>
  <c r="N159"/>
  <c r="BF159"/>
  <c r="BI158"/>
  <c r="BH158"/>
  <c r="BG158"/>
  <c r="BE158"/>
  <c r="AA158"/>
  <c r="Y158"/>
  <c r="W158"/>
  <c r="BK158"/>
  <c r="N158"/>
  <c r="BF158"/>
  <c r="BI157"/>
  <c r="BH157"/>
  <c r="BG157"/>
  <c r="BE157"/>
  <c r="AA157"/>
  <c r="Y157"/>
  <c r="W157"/>
  <c r="BK157"/>
  <c r="N157"/>
  <c r="BF157"/>
  <c r="BI156"/>
  <c r="BH156"/>
  <c r="BG156"/>
  <c r="BE156"/>
  <c r="AA156"/>
  <c r="Y156"/>
  <c r="W156"/>
  <c r="BK156"/>
  <c r="N156"/>
  <c r="BF156"/>
  <c r="BI155"/>
  <c r="BH155"/>
  <c r="BG155"/>
  <c r="BE155"/>
  <c r="AA155"/>
  <c r="Y155"/>
  <c r="W155"/>
  <c r="BK155"/>
  <c r="N155"/>
  <c r="BF155"/>
  <c r="BI154"/>
  <c r="BH154"/>
  <c r="BG154"/>
  <c r="BE154"/>
  <c r="AA154"/>
  <c r="Y154"/>
  <c r="W154"/>
  <c r="BK154"/>
  <c r="N154"/>
  <c r="BF154"/>
  <c r="BI153"/>
  <c r="BH153"/>
  <c r="BG153"/>
  <c r="BE153"/>
  <c r="AA153"/>
  <c r="Y153"/>
  <c r="W153"/>
  <c r="BK153"/>
  <c r="N153"/>
  <c r="BF153"/>
  <c r="BI152"/>
  <c r="BH152"/>
  <c r="BG152"/>
  <c r="BE152"/>
  <c r="AA152"/>
  <c r="Y152"/>
  <c r="W152"/>
  <c r="BK152"/>
  <c r="N152"/>
  <c r="BF152"/>
  <c r="BI151"/>
  <c r="BH151"/>
  <c r="BG151"/>
  <c r="BE151"/>
  <c r="AA151"/>
  <c r="Y151"/>
  <c r="W151"/>
  <c r="BK151"/>
  <c r="N151"/>
  <c r="BF151"/>
  <c r="BI150"/>
  <c r="BH150"/>
  <c r="BG150"/>
  <c r="BE150"/>
  <c r="AA150"/>
  <c r="Y150"/>
  <c r="W150"/>
  <c r="BK150"/>
  <c r="N150"/>
  <c r="BF150"/>
  <c r="BI149"/>
  <c r="BH149"/>
  <c r="BG149"/>
  <c r="BE149"/>
  <c r="AA149"/>
  <c r="Y149"/>
  <c r="W149"/>
  <c r="BK149"/>
  <c r="N149"/>
  <c r="BF149"/>
  <c r="BI148"/>
  <c r="BH148"/>
  <c r="BG148"/>
  <c r="BE148"/>
  <c r="AA148"/>
  <c r="Y148"/>
  <c r="W148"/>
  <c r="BK148"/>
  <c r="N148"/>
  <c r="BF148"/>
  <c r="BI147"/>
  <c r="BH147"/>
  <c r="BG147"/>
  <c r="BE147"/>
  <c r="AA147"/>
  <c r="AA146"/>
  <c r="Y147"/>
  <c r="Y146"/>
  <c r="W147"/>
  <c r="W146"/>
  <c r="BK147"/>
  <c r="BK146"/>
  <c r="N146" s="1"/>
  <c r="N93" s="1"/>
  <c r="N147"/>
  <c r="BF147" s="1"/>
  <c r="BI145"/>
  <c r="BH145"/>
  <c r="BG145"/>
  <c r="BE145"/>
  <c r="AA145"/>
  <c r="Y145"/>
  <c r="W145"/>
  <c r="BK145"/>
  <c r="N145"/>
  <c r="BF145"/>
  <c r="BI144"/>
  <c r="BH144"/>
  <c r="BG144"/>
  <c r="BE144"/>
  <c r="AA144"/>
  <c r="Y144"/>
  <c r="W144"/>
  <c r="BK144"/>
  <c r="N144"/>
  <c r="BF144"/>
  <c r="BI143"/>
  <c r="BH143"/>
  <c r="BG143"/>
  <c r="BE143"/>
  <c r="AA143"/>
  <c r="Y143"/>
  <c r="W143"/>
  <c r="BK143"/>
  <c r="N143"/>
  <c r="BF143"/>
  <c r="BI142"/>
  <c r="BH142"/>
  <c r="BG142"/>
  <c r="BE142"/>
  <c r="AA142"/>
  <c r="Y142"/>
  <c r="W142"/>
  <c r="BK142"/>
  <c r="N142"/>
  <c r="BF142"/>
  <c r="BI141"/>
  <c r="BH141"/>
  <c r="BG141"/>
  <c r="BE141"/>
  <c r="AA141"/>
  <c r="Y141"/>
  <c r="W141"/>
  <c r="BK141"/>
  <c r="N141"/>
  <c r="BF141"/>
  <c r="BI140"/>
  <c r="BH140"/>
  <c r="BG140"/>
  <c r="BE140"/>
  <c r="AA140"/>
  <c r="AA139"/>
  <c r="Y140"/>
  <c r="Y139"/>
  <c r="W140"/>
  <c r="W139"/>
  <c r="BK140"/>
  <c r="BK139"/>
  <c r="N139" s="1"/>
  <c r="N92" s="1"/>
  <c r="N140"/>
  <c r="BF140" s="1"/>
  <c r="BI138"/>
  <c r="BH138"/>
  <c r="BG138"/>
  <c r="BE138"/>
  <c r="AA138"/>
  <c r="Y138"/>
  <c r="W138"/>
  <c r="BK138"/>
  <c r="N138"/>
  <c r="BF138"/>
  <c r="BI137"/>
  <c r="BH137"/>
  <c r="BG137"/>
  <c r="BE137"/>
  <c r="AA137"/>
  <c r="Y137"/>
  <c r="W137"/>
  <c r="BK137"/>
  <c r="N137"/>
  <c r="BF137"/>
  <c r="BI136"/>
  <c r="BH136"/>
  <c r="BG136"/>
  <c r="BE136"/>
  <c r="AA136"/>
  <c r="AA135"/>
  <c r="AA134" s="1"/>
  <c r="AA133" s="1"/>
  <c r="Y136"/>
  <c r="Y135"/>
  <c r="Y134" s="1"/>
  <c r="Y133" s="1"/>
  <c r="W136"/>
  <c r="W135"/>
  <c r="W134" s="1"/>
  <c r="W133" s="1"/>
  <c r="AU89" i="1" s="1"/>
  <c r="AU88" s="1"/>
  <c r="AU87" s="1"/>
  <c r="BK136" i="2"/>
  <c r="BK135" s="1"/>
  <c r="N136"/>
  <c r="BF136" s="1"/>
  <c r="M130"/>
  <c r="M129"/>
  <c r="F129"/>
  <c r="F127"/>
  <c r="F125"/>
  <c r="BI113"/>
  <c r="BH113"/>
  <c r="BG113"/>
  <c r="BE113"/>
  <c r="BI112"/>
  <c r="BH112"/>
  <c r="BG112"/>
  <c r="BE112"/>
  <c r="BI111"/>
  <c r="BH111"/>
  <c r="BG111"/>
  <c r="BE111"/>
  <c r="BI110"/>
  <c r="BH110"/>
  <c r="BG110"/>
  <c r="BE110"/>
  <c r="BI109"/>
  <c r="BH109"/>
  <c r="BG109"/>
  <c r="BE109"/>
  <c r="BI108"/>
  <c r="H37"/>
  <c r="BD89" i="1" s="1"/>
  <c r="BD88" s="1"/>
  <c r="BD87" s="1"/>
  <c r="W35" s="1"/>
  <c r="BH108" i="2"/>
  <c r="H36" s="1"/>
  <c r="BC89" i="1" s="1"/>
  <c r="BC88" s="1"/>
  <c r="BG108" i="2"/>
  <c r="H35"/>
  <c r="BB89" i="1" s="1"/>
  <c r="BB88" s="1"/>
  <c r="BE108" i="2"/>
  <c r="M33" s="1"/>
  <c r="AV89" i="1" s="1"/>
  <c r="M85" i="2"/>
  <c r="M84"/>
  <c r="F84"/>
  <c r="F82"/>
  <c r="F80"/>
  <c r="O16"/>
  <c r="E16"/>
  <c r="F130"/>
  <c r="F85"/>
  <c r="O15"/>
  <c r="O10"/>
  <c r="M127" s="1"/>
  <c r="F6"/>
  <c r="F123" s="1"/>
  <c r="F78"/>
  <c r="CK95" i="1"/>
  <c r="CJ95"/>
  <c r="CI95"/>
  <c r="CC95"/>
  <c r="CH95"/>
  <c r="CB95"/>
  <c r="CG95"/>
  <c r="CA95"/>
  <c r="CF95"/>
  <c r="BZ95"/>
  <c r="CE95"/>
  <c r="CK94"/>
  <c r="CJ94"/>
  <c r="CI94"/>
  <c r="CC94"/>
  <c r="CH94"/>
  <c r="CB94"/>
  <c r="CG94"/>
  <c r="CA94"/>
  <c r="CF94"/>
  <c r="BZ94"/>
  <c r="CE94"/>
  <c r="CK93"/>
  <c r="CJ93"/>
  <c r="CI93"/>
  <c r="CC93"/>
  <c r="CH93"/>
  <c r="CB93"/>
  <c r="CG93"/>
  <c r="CA93"/>
  <c r="CF93"/>
  <c r="BZ93"/>
  <c r="CE93"/>
  <c r="CK92"/>
  <c r="CJ92"/>
  <c r="CI92"/>
  <c r="CH92"/>
  <c r="CG92"/>
  <c r="CF92"/>
  <c r="BZ92"/>
  <c r="CE92"/>
  <c r="AM83"/>
  <c r="L83"/>
  <c r="AM82"/>
  <c r="L82"/>
  <c r="AM80"/>
  <c r="L80"/>
  <c r="L78"/>
  <c r="L77"/>
  <c r="M82" i="2" l="1"/>
  <c r="AX88" i="1"/>
  <c r="BB87"/>
  <c r="AY88"/>
  <c r="BC87"/>
  <c r="N135" i="2"/>
  <c r="N91" s="1"/>
  <c r="BK134"/>
  <c r="N167"/>
  <c r="N96" s="1"/>
  <c r="BK166"/>
  <c r="N166" s="1"/>
  <c r="N95" s="1"/>
  <c r="H33"/>
  <c r="AZ89" i="1" s="1"/>
  <c r="AZ88" s="1"/>
  <c r="AV88" l="1"/>
  <c r="AZ87"/>
  <c r="W34"/>
  <c r="AY87"/>
  <c r="W33"/>
  <c r="AX87"/>
  <c r="N134" i="2"/>
  <c r="N90" s="1"/>
  <c r="BK133"/>
  <c r="N133" s="1"/>
  <c r="N89" s="1"/>
  <c r="AV87" i="1" l="1"/>
  <c r="N113" i="2"/>
  <c r="BF113" s="1"/>
  <c r="N112"/>
  <c r="BF112" s="1"/>
  <c r="N111"/>
  <c r="BF111" s="1"/>
  <c r="N110"/>
  <c r="BF110" s="1"/>
  <c r="N109"/>
  <c r="BF109" s="1"/>
  <c r="N108"/>
  <c r="M28"/>
  <c r="N107" l="1"/>
  <c r="BF108"/>
  <c r="M29" l="1"/>
  <c r="L115"/>
  <c r="M34"/>
  <c r="AW89" i="1" s="1"/>
  <c r="AT89" s="1"/>
  <c r="H34" i="2"/>
  <c r="BA89" i="1" s="1"/>
  <c r="BA88" s="1"/>
  <c r="AW88" l="1"/>
  <c r="AT88" s="1"/>
  <c r="BA87"/>
  <c r="AS89"/>
  <c r="AS88" s="1"/>
  <c r="AS87" s="1"/>
  <c r="M31" i="2"/>
  <c r="AG89" i="1" l="1"/>
  <c r="L39" i="2"/>
  <c r="W32" i="1"/>
  <c r="AW87"/>
  <c r="AK32" l="1"/>
  <c r="AT87"/>
  <c r="AG88"/>
  <c r="AN89"/>
  <c r="AG87" l="1"/>
  <c r="AN88"/>
  <c r="AG95" l="1"/>
  <c r="AG93"/>
  <c r="AK26"/>
  <c r="AG94"/>
  <c r="AG92"/>
  <c r="AN87"/>
  <c r="AV93" l="1"/>
  <c r="BY93" s="1"/>
  <c r="CD93"/>
  <c r="AG91"/>
  <c r="CD92"/>
  <c r="AV92"/>
  <c r="BY92" s="1"/>
  <c r="AK31" s="1"/>
  <c r="CD94"/>
  <c r="AV94"/>
  <c r="BY94" s="1"/>
  <c r="AN94"/>
  <c r="AV95"/>
  <c r="BY95" s="1"/>
  <c r="AN95"/>
  <c r="CD95"/>
  <c r="AN92" l="1"/>
  <c r="W31"/>
  <c r="AK27"/>
  <c r="AK29" s="1"/>
  <c r="AK37" s="1"/>
  <c r="AG97"/>
  <c r="AN93"/>
  <c r="AN91" l="1"/>
  <c r="AN97" s="1"/>
</calcChain>
</file>

<file path=xl/sharedStrings.xml><?xml version="1.0" encoding="utf-8"?>
<sst xmlns="http://schemas.openxmlformats.org/spreadsheetml/2006/main" count="1791" uniqueCount="554">
  <si>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</si>
  <si>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</si>
  <si>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</si>
  <si>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</si>
  <si>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</si>
  <si>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</si>
  <si>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</si>
  <si>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</si>
  <si>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</si>
  <si>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0,01</t>
  </si>
  <si>
    <t>20</t>
  </si>
  <si>
    <t>SÚHRNNÝ LIST STAVBY</t>
  </si>
  <si>
    <t>v ---  nižšie sa nachádzajú doplnkové a pomocné údaje k zostavám  --- v</t>
  </si>
  <si>
    <t>Návod na vyplnenie</t>
  </si>
  <si>
    <t>0,001</t>
  </si>
  <si>
    <t>Kód:</t>
  </si>
  <si>
    <t>210811082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</si>
  <si>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</si>
  <si>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</si>
  <si>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obvodového plášťa telocvične</t>
  </si>
  <si>
    <t>JKSO:</t>
  </si>
  <si>
    <t>KS:</t>
  </si>
  <si>
    <t>Miesto:</t>
  </si>
  <si>
    <t>Košice - Juh</t>
  </si>
  <si>
    <t>Dátum:</t>
  </si>
  <si>
    <t>Objednávateľ:</t>
  </si>
  <si>
    <t>IČO:</t>
  </si>
  <si>
    <t>Stredná odborná škola, Gemerská 1, 040 11 Košice</t>
  </si>
  <si>
    <t>IČO DPH:</t>
  </si>
  <si>
    <t>Zhotoviteľ:</t>
  </si>
  <si>
    <t>Vyplň údaj</t>
  </si>
  <si>
    <t>Projektant:</t>
  </si>
  <si>
    <t>Ing. Marián Vojtek, Košice</t>
  </si>
  <si>
    <t>True</t>
  </si>
  <si>
    <t>Spracovateľ:</t>
  </si>
  <si>
    <t>Martin Kofira - KM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</si>
  <si>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</si>
  <si>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</si>
  <si>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</si>
  <si>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</si>
  <si>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</si>
  <si>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</si>
  <si>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</si>
  <si>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</si>
  <si>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</si>
  <si>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</si>
  <si>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</si>
  <si>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</si>
  <si>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</si>
  <si>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</si>
  <si>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</si>
  <si>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</si>
  <si>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</si>
  <si>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</si>
  <si>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</si>
  <si>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</si>
  <si>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</si>
  <si>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</si>
  <si>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</si>
  <si>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</si>
  <si>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</si>
  <si>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</si>
  <si>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</si>
  <si>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</si>
  <si>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</si>
  <si>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</si>
  <si>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</si>
  <si>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</si>
  <si>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</si>
  <si>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</si>
  <si>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</si>
  <si>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</si>
  <si>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</si>
  <si>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</si>
  <si>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</si>
  <si>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</si>
  <si>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</si>
  <si>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</si>
  <si>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</si>
  <si>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{bea2cba4-32ce-4ebd-b92b-ffb1eaa67805}</t>
  </si>
  <si>
    <t>{00000000-0000-0000-0000-000000000000}</t>
  </si>
  <si>
    <t>01</t>
  </si>
  <si>
    <t>1</t>
  </si>
  <si>
    <t>{5204000a-1fd9-4448-aeb8-a006a0e8e26c}</t>
  </si>
  <si>
    <t>/</t>
  </si>
  <si>
    <t>01.01</t>
  </si>
  <si>
    <t>Architektonicko-stavebné riešenie</t>
  </si>
  <si>
    <t>2</t>
  </si>
  <si>
    <t>{0ca769f8-9cfa-481f-b688-6754719fcbea}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</si>
  <si>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</si>
  <si>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</si>
  <si>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</si>
  <si>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</si>
  <si>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</si>
  <si>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</si>
  <si>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</si>
  <si>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</si>
  <si>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</si>
  <si>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</si>
  <si>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</si>
  <si>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</si>
  <si>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</si>
  <si>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</si>
  <si>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</si>
  <si>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</si>
  <si>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>01 - Rekonštrukcia obvodového plášťa telocvične</t>
  </si>
  <si>
    <t>Časť:</t>
  </si>
  <si>
    <t>01.01 - Architektonicko-stavebné riešenie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</si>
  <si>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</si>
  <si>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</si>
  <si>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</si>
  <si>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</si>
  <si>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</si>
  <si>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</si>
  <si>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</si>
  <si>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</si>
  <si>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</si>
  <si>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</si>
  <si>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</si>
  <si>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</si>
  <si>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striech, povlakové krytiny</t>
  </si>
  <si>
    <t xml:space="preserve">    713 - Izolácie tepelné</t>
  </si>
  <si>
    <t xml:space="preserve">    721 - Zdravotechnika - vnútorná kanalizácia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</si>
  <si>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</si>
  <si>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</si>
  <si>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</si>
  <si>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</si>
  <si>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</si>
  <si>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783 - Nátery</t>
  </si>
  <si>
    <t xml:space="preserve">    784 - Maľby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</si>
  <si>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</si>
  <si>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</si>
  <si>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</si>
  <si>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</si>
  <si>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</si>
  <si>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</si>
  <si>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</si>
  <si>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</si>
  <si>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</si>
  <si>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</si>
  <si>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</si>
  <si>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</si>
  <si>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</si>
  <si>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</si>
  <si>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</si>
  <si>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</si>
  <si>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</si>
  <si>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</si>
  <si>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</si>
  <si>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</si>
  <si>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</si>
  <si>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</si>
  <si>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</si>
  <si>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</si>
  <si>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</si>
  <si>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342948115</t>
  </si>
  <si>
    <t>Vložky do dilatačných škár zvislé, z minerálnej plsti resp. PUR penou</t>
  </si>
  <si>
    <t>m</t>
  </si>
  <si>
    <t>4</t>
  </si>
  <si>
    <t>1366561452</t>
  </si>
  <si>
    <t>349231821</t>
  </si>
  <si>
    <t>Primurovka ostenia vo vybúraných otvoroch nad 150 do 300 mm</t>
  </si>
  <si>
    <t>m2</t>
  </si>
  <si>
    <t>-923353295</t>
  </si>
  <si>
    <t>3</t>
  </si>
  <si>
    <t>349234831</t>
  </si>
  <si>
    <t>Doplnenie muriva (s dodaním hmôt) okenných obrúb</t>
  </si>
  <si>
    <t>-2091577907</t>
  </si>
  <si>
    <t>612425931</t>
  </si>
  <si>
    <t>Omietka vápenná vnútorného ostenia okenného alebo dverného štuková</t>
  </si>
  <si>
    <t>-1539721577</t>
  </si>
  <si>
    <t>5</t>
  </si>
  <si>
    <t>622464213</t>
  </si>
  <si>
    <t>Vonkajšia omietka stien tenkovrstvová fasádna</t>
  </si>
  <si>
    <t>-111715795</t>
  </si>
  <si>
    <t>6</t>
  </si>
  <si>
    <t>622467495</t>
  </si>
  <si>
    <t>Vonkajšia penetrácia stien pod omietky fasádne a fasádne farby</t>
  </si>
  <si>
    <t>-1880572037</t>
  </si>
  <si>
    <t>7</t>
  </si>
  <si>
    <t>622481119</t>
  </si>
  <si>
    <t>Potiahnutie vonkajších stien sklotextílnou mriežkou s celoplošným prilepením</t>
  </si>
  <si>
    <t>-1300834229</t>
  </si>
  <si>
    <t>8</t>
  </si>
  <si>
    <t>625251360</t>
  </si>
  <si>
    <t>Kontaktný zatepľovací systém hr. 160 mm - minerálne riešenie, zatĺkacie kotvy - bez povrchovej úpravy</t>
  </si>
  <si>
    <t>791791443</t>
  </si>
  <si>
    <t>9</t>
  </si>
  <si>
    <t>631311121</t>
  </si>
  <si>
    <t>Doplnenie existujúcich mazanín prostým betónom bez poteru o ploche do 1 m2 a hr.do 150 mm</t>
  </si>
  <si>
    <t>m3</t>
  </si>
  <si>
    <t>-624365172</t>
  </si>
  <si>
    <t>10</t>
  </si>
  <si>
    <t>941941031</t>
  </si>
  <si>
    <t>Montáž lešenia ľahkého pracovného radového s podlahami šírky od 0,80 do 1,00 m, výšky do 10 m</t>
  </si>
  <si>
    <t>704973549</t>
  </si>
  <si>
    <t>11</t>
  </si>
  <si>
    <t>941941191</t>
  </si>
  <si>
    <t>Príplatok za prvý a každý ďalší i začatý mesiac použitia lešenia ľahkého pracovného radového s podlahami šírky od 0,80 do 1,00 m, výšky do 10 m</t>
  </si>
  <si>
    <t>1543735448</t>
  </si>
  <si>
    <t>12</t>
  </si>
  <si>
    <t>941941831</t>
  </si>
  <si>
    <t>Demontáž lešenia ľahkého pracovného radového s podlahami šírky nad 0,80 do 1,00 m, výšky do 10 m</t>
  </si>
  <si>
    <t>165429237</t>
  </si>
  <si>
    <t>13</t>
  </si>
  <si>
    <t>953945102</t>
  </si>
  <si>
    <t>Soklový profil SL 16 (hliníkový)</t>
  </si>
  <si>
    <t>-1732398449</t>
  </si>
  <si>
    <t>14</t>
  </si>
  <si>
    <t>953996606</t>
  </si>
  <si>
    <t>Rohový ochranný profil s integrovanou sieťovinou</t>
  </si>
  <si>
    <t>-1170355639</t>
  </si>
  <si>
    <t>15</t>
  </si>
  <si>
    <t>953996616</t>
  </si>
  <si>
    <t xml:space="preserve">Začisťovací okenný profil </t>
  </si>
  <si>
    <t>-1480242242</t>
  </si>
  <si>
    <t>16</t>
  </si>
  <si>
    <t>953996621</t>
  </si>
  <si>
    <t xml:space="preserve">Nadokenný profil </t>
  </si>
  <si>
    <t>-244987220</t>
  </si>
  <si>
    <t>17</t>
  </si>
  <si>
    <t>953996626</t>
  </si>
  <si>
    <t xml:space="preserve">Parapetný profil s tkaninou </t>
  </si>
  <si>
    <t>1151662830</t>
  </si>
  <si>
    <t>18</t>
  </si>
  <si>
    <t>968071115</t>
  </si>
  <si>
    <t>Demontáž okien kovových, 1 bm obvodu - 0,005t</t>
  </si>
  <si>
    <t>537997305</t>
  </si>
  <si>
    <t>19</t>
  </si>
  <si>
    <t>968072875</t>
  </si>
  <si>
    <t>Vybúranie a vybratie mreží plochy do 2 m2,  -0,00600t</t>
  </si>
  <si>
    <t>-2038312282</t>
  </si>
  <si>
    <t>969411801</t>
  </si>
  <si>
    <t>Demontáž opláštenia sendvičovými AZC doskami s výplňou z MW  -0,0110t</t>
  </si>
  <si>
    <t>-1764742430</t>
  </si>
  <si>
    <t>21</t>
  </si>
  <si>
    <t>979011111</t>
  </si>
  <si>
    <t>Zvislá doprava sutiny a vybúraných hmôt za prvé podlažie nad alebo pod základným podlažím</t>
  </si>
  <si>
    <t>t</t>
  </si>
  <si>
    <t>599958664</t>
  </si>
  <si>
    <t>22</t>
  </si>
  <si>
    <t>979081111</t>
  </si>
  <si>
    <t>Odvoz sutiny a vybúraných hmôt na skládku do 1 km</t>
  </si>
  <si>
    <t>1290072130</t>
  </si>
  <si>
    <t>23</t>
  </si>
  <si>
    <t>979081121</t>
  </si>
  <si>
    <t>Odvoz sutiny a vybúraných hmôt na skládku za každý ďalší 1 km</t>
  </si>
  <si>
    <t>-171234131</t>
  </si>
  <si>
    <t>24</t>
  </si>
  <si>
    <t>979082111</t>
  </si>
  <si>
    <t>Vnútrostavenisková doprava sutiny a vybúraných hmôt do 10 m</t>
  </si>
  <si>
    <t>-710840112</t>
  </si>
  <si>
    <t>25</t>
  </si>
  <si>
    <t>979089012</t>
  </si>
  <si>
    <t>Poplatok za skladovanie - betón, tehly, dlaždice (17 01 ), ostatné</t>
  </si>
  <si>
    <t>1257867084</t>
  </si>
  <si>
    <t>26</t>
  </si>
  <si>
    <t>979089411</t>
  </si>
  <si>
    <t>Poplatok za skladovanie - izolačné materiály a materiály obsahujúce azbest (17 06 ), nebezpečné</t>
  </si>
  <si>
    <t>354632854</t>
  </si>
  <si>
    <t>27</t>
  </si>
  <si>
    <t>999281111</t>
  </si>
  <si>
    <t>Presun hmôt pre opravy a údržbu objektov vrátane vonkajších plášťov výšky do 25 m</t>
  </si>
  <si>
    <t>543398602</t>
  </si>
  <si>
    <t>28</t>
  </si>
  <si>
    <t>712300832</t>
  </si>
  <si>
    <t>Demontáž, orezanie povlakovej krytiny na strechách plochých,  -0,01000t</t>
  </si>
  <si>
    <t>1326511057</t>
  </si>
  <si>
    <t>29</t>
  </si>
  <si>
    <t>712873230</t>
  </si>
  <si>
    <t>Zhotovenie povlakovej krytiny vytiahnutím izol.povlaku z PVC-P fólie na konštrukcie prevyšujúce úroveň strechy do 75 cm so zvarením spoju</t>
  </si>
  <si>
    <t>-1957118185</t>
  </si>
  <si>
    <t>30</t>
  </si>
  <si>
    <t>M</t>
  </si>
  <si>
    <t>245920000900</t>
  </si>
  <si>
    <t>Zálievka, strešný doplnok, 2,5 kg</t>
  </si>
  <si>
    <t>kg</t>
  </si>
  <si>
    <t>32</t>
  </si>
  <si>
    <t>585373965</t>
  </si>
  <si>
    <t>31</t>
  </si>
  <si>
    <t>283220002000</t>
  </si>
  <si>
    <t>Hydroizolačná fólia PVC-P hr. 2,0 mm izolácia plochých striech</t>
  </si>
  <si>
    <t>2010408979</t>
  </si>
  <si>
    <t>712990040</t>
  </si>
  <si>
    <t>Položenie geotextílie vodorovne alebo zvislo na strechy ploché do 10°</t>
  </si>
  <si>
    <t>-1853316278</t>
  </si>
  <si>
    <t>33</t>
  </si>
  <si>
    <t>693110000200</t>
  </si>
  <si>
    <t>Geotextília polypropylénová  300g/m2</t>
  </si>
  <si>
    <t>-258434775</t>
  </si>
  <si>
    <t>34</t>
  </si>
  <si>
    <t>712991030</t>
  </si>
  <si>
    <t>Montáž podkladnej konštrukcie z CETRIS dosiek na atike šírky 311 - 410 mm pod klampiarske konštrukcie</t>
  </si>
  <si>
    <t>772093743</t>
  </si>
  <si>
    <t>35</t>
  </si>
  <si>
    <t>591510001800</t>
  </si>
  <si>
    <t>Cementotriesková doska CETRIS hr. 26 mm</t>
  </si>
  <si>
    <t>598394413</t>
  </si>
  <si>
    <t>36</t>
  </si>
  <si>
    <t>998712202</t>
  </si>
  <si>
    <t>Presun hmôt pre izoláciu povlakovej krytiny v objektoch výšky nad 6 do 12 m</t>
  </si>
  <si>
    <t>%</t>
  </si>
  <si>
    <t>-166920701</t>
  </si>
  <si>
    <t>37</t>
  </si>
  <si>
    <t>713131134</t>
  </si>
  <si>
    <t>Montáž tepelnej izolácie stien minerálnou vlnou, vložením voľne v jednej vrstve</t>
  </si>
  <si>
    <t>1173101607</t>
  </si>
  <si>
    <t>38</t>
  </si>
  <si>
    <t>631650001300</t>
  </si>
  <si>
    <t>Tepelná izolácia z MW hr. 80 mm</t>
  </si>
  <si>
    <t>719367902</t>
  </si>
  <si>
    <t>39</t>
  </si>
  <si>
    <t>713131143</t>
  </si>
  <si>
    <t>Montáž parozábrany fólie na steny</t>
  </si>
  <si>
    <t>2100978278</t>
  </si>
  <si>
    <t>40</t>
  </si>
  <si>
    <t>283290004400</t>
  </si>
  <si>
    <t xml:space="preserve">Parozábrana </t>
  </si>
  <si>
    <t>912159903</t>
  </si>
  <si>
    <t>41</t>
  </si>
  <si>
    <t>713132131</t>
  </si>
  <si>
    <t>Montáž tepelnej izolácie stien atiky polystyrénom</t>
  </si>
  <si>
    <t>940857303</t>
  </si>
  <si>
    <t>42</t>
  </si>
  <si>
    <t>283720008800</t>
  </si>
  <si>
    <t>Doska EPS 150S hr. 60 mm</t>
  </si>
  <si>
    <t>1405778904</t>
  </si>
  <si>
    <t>43</t>
  </si>
  <si>
    <t>283720009100</t>
  </si>
  <si>
    <t>Doska EPS 150S hr. 120 mm</t>
  </si>
  <si>
    <t>1605810572</t>
  </si>
  <si>
    <t>44</t>
  </si>
  <si>
    <t>713132133</t>
  </si>
  <si>
    <t>Montáž tepelnej izolácie stien polystyrénom</t>
  </si>
  <si>
    <t>862651222</t>
  </si>
  <si>
    <t>45</t>
  </si>
  <si>
    <t>283720009000</t>
  </si>
  <si>
    <t>Doska EPS 150S hr. 100 mm</t>
  </si>
  <si>
    <t>1277665246</t>
  </si>
  <si>
    <t>46</t>
  </si>
  <si>
    <t>2837200088001</t>
  </si>
  <si>
    <t>-194026166</t>
  </si>
  <si>
    <t>47</t>
  </si>
  <si>
    <t>713142160</t>
  </si>
  <si>
    <t>Montáž tepelnej izolácie striech plochých do 10° spádovými doskami z polystyrénu v jednej vrstve</t>
  </si>
  <si>
    <t>-1706417505</t>
  </si>
  <si>
    <t>48</t>
  </si>
  <si>
    <t>283760007500</t>
  </si>
  <si>
    <t xml:space="preserve">Spádová doska z EPS 150S </t>
  </si>
  <si>
    <t>-1413762904</t>
  </si>
  <si>
    <t>49</t>
  </si>
  <si>
    <t>713142165</t>
  </si>
  <si>
    <t>Montáž tepelnej izolácie striech plochých do 10° - atikové kliny z polystyrénu</t>
  </si>
  <si>
    <t>1079626123</t>
  </si>
  <si>
    <t>50</t>
  </si>
  <si>
    <t>631490000300</t>
  </si>
  <si>
    <t>Atikový klin 100x100x1000 mm, izolácia pre ploché strechy</t>
  </si>
  <si>
    <t>-1136951456</t>
  </si>
  <si>
    <t>51</t>
  </si>
  <si>
    <t>998713202</t>
  </si>
  <si>
    <t>Presun hmôt pre izolácie tepelné v objektoch výšky nad 6 m do 12 m</t>
  </si>
  <si>
    <t>-281643319</t>
  </si>
  <si>
    <t>52</t>
  </si>
  <si>
    <t>721210823</t>
  </si>
  <si>
    <t>Demontáž strešného vtoku do DN 125,  -0,02011t</t>
  </si>
  <si>
    <t>ks</t>
  </si>
  <si>
    <t>-1508590583</t>
  </si>
  <si>
    <t>53</t>
  </si>
  <si>
    <t>998721202</t>
  </si>
  <si>
    <t>Presun hmôt pre vnútornú kanalizáciu v objektoch výšky nad 6 do 12 m</t>
  </si>
  <si>
    <t>56416023</t>
  </si>
  <si>
    <t>54</t>
  </si>
  <si>
    <t>762123110</t>
  </si>
  <si>
    <t>Montáž drevených stien a priečok z fošní, hranolov,hranolkov s prierezovou plochou 100cm2</t>
  </si>
  <si>
    <t>169527803</t>
  </si>
  <si>
    <t>55</t>
  </si>
  <si>
    <t>605110000100</t>
  </si>
  <si>
    <t>Hranol 80x50 mm</t>
  </si>
  <si>
    <t>147995171</t>
  </si>
  <si>
    <t>56</t>
  </si>
  <si>
    <t>762195000</t>
  </si>
  <si>
    <t>Spojovacie prostriedky pre steny a priečky na hladko alebo tesársky viazané, debnenie stien, pivničné prepážky - klince, svorníky,fixačné dosky</t>
  </si>
  <si>
    <t>2006623626</t>
  </si>
  <si>
    <t>57</t>
  </si>
  <si>
    <t>762431332</t>
  </si>
  <si>
    <t>Obloženie stien z dosiek CETRIS skrutkovaných na zraz hr. dosky 12 mm</t>
  </si>
  <si>
    <t>541498879</t>
  </si>
  <si>
    <t>58</t>
  </si>
  <si>
    <t>998762202</t>
  </si>
  <si>
    <t>Presun hmôt pre konštrukcie tesárske v objektoch výšky do 12 m</t>
  </si>
  <si>
    <t>2066582679</t>
  </si>
  <si>
    <t>59</t>
  </si>
  <si>
    <t>763147111</t>
  </si>
  <si>
    <t>Obklad steny sadrokartónom, doska RB 12,5 mm</t>
  </si>
  <si>
    <t>-50858455</t>
  </si>
  <si>
    <t>60</t>
  </si>
  <si>
    <t>998763401</t>
  </si>
  <si>
    <t>Presun hmôt pre sádrokartónové konštrukcie v stavbách(objektoch )výšky do 7 m</t>
  </si>
  <si>
    <t>-1130567427</t>
  </si>
  <si>
    <t>61</t>
  </si>
  <si>
    <t>764321820</t>
  </si>
  <si>
    <t>Demontáž oplechovania atiky vrátane podkladového plechu, do rš 500 mm,   -0,00420t</t>
  </si>
  <si>
    <t>1750302584</t>
  </si>
  <si>
    <t>62</t>
  </si>
  <si>
    <t>764323420</t>
  </si>
  <si>
    <t>Oplechovanie z pozinkovaného farbeného PZf plechu, okapová hrana r.š. 250 mm - k4</t>
  </si>
  <si>
    <t>240104476</t>
  </si>
  <si>
    <t>63</t>
  </si>
  <si>
    <t>764331420</t>
  </si>
  <si>
    <t>Lemovanie z pozinkovaného farbeného PZf plechu, vonkajšie lemovanie r.š. 200 mm - k6</t>
  </si>
  <si>
    <t>-1240838945</t>
  </si>
  <si>
    <t>64</t>
  </si>
  <si>
    <t>764331440</t>
  </si>
  <si>
    <t>Lemovanie z pozinkovaného farbeného PZf plechu, vnútorné lemovanie r.š. 345 mm - k5</t>
  </si>
  <si>
    <t>-1836074826</t>
  </si>
  <si>
    <t>65</t>
  </si>
  <si>
    <t>764359431</t>
  </si>
  <si>
    <t>Atiková vpusť PVC d 125 mm - k7+k8</t>
  </si>
  <si>
    <t>1472151233</t>
  </si>
  <si>
    <t>66</t>
  </si>
  <si>
    <t>764410420</t>
  </si>
  <si>
    <t>Oplechovanie parapetov z pozinkovaného farbeného PZf plechu, vrátane rohov š. 125 mm - K1+K2</t>
  </si>
  <si>
    <t>41253271</t>
  </si>
  <si>
    <t>67</t>
  </si>
  <si>
    <t>764410460</t>
  </si>
  <si>
    <t>Oplechovanie parapetov z pozinkovaného farbeného PZf plechu, vrátane rohov š. 325 mm - K4</t>
  </si>
  <si>
    <t>-245771633</t>
  </si>
  <si>
    <t>68</t>
  </si>
  <si>
    <t>764454434</t>
  </si>
  <si>
    <t>Montáž kruhových kolien, pre zvodové rúry s priemerom 60 - 150 mm - k7+k8</t>
  </si>
  <si>
    <t>-843272526</t>
  </si>
  <si>
    <t>69</t>
  </si>
  <si>
    <t>553440048700</t>
  </si>
  <si>
    <t>Koleno priemer 125 mm</t>
  </si>
  <si>
    <t>-1068176470</t>
  </si>
  <si>
    <t>70</t>
  </si>
  <si>
    <t>764454454</t>
  </si>
  <si>
    <t>Zvodové rúry, kruhové priemer 125 mm - k7+k8</t>
  </si>
  <si>
    <t>-1358191438</t>
  </si>
  <si>
    <t>71</t>
  </si>
  <si>
    <t>764454802</t>
  </si>
  <si>
    <t>Demontáž odpadových rúr kruhových, s priemerom do 120 mm,  -0,00285t</t>
  </si>
  <si>
    <t>1296642040</t>
  </si>
  <si>
    <t>72</t>
  </si>
  <si>
    <t>998764202</t>
  </si>
  <si>
    <t>Presun hmôt pre konštrukcie klampiarske v objektoch výšky nad 6 do 12 m</t>
  </si>
  <si>
    <t>-409098723</t>
  </si>
  <si>
    <t>73</t>
  </si>
  <si>
    <t>766621402</t>
  </si>
  <si>
    <t>Montáž okien plastových s hydroizolačnými páskami paropriepustnými, s variabilným difúznym odporom</t>
  </si>
  <si>
    <t>-914536215</t>
  </si>
  <si>
    <t>74</t>
  </si>
  <si>
    <t>611410005001</t>
  </si>
  <si>
    <t>Plastové okno dvojkrídlové VO+S, 1420x1820 mm - O1</t>
  </si>
  <si>
    <t>-1098961800</t>
  </si>
  <si>
    <t>75</t>
  </si>
  <si>
    <t>611410005002</t>
  </si>
  <si>
    <t>Plastové okno dvojkrídlové VO+S, 1420x1820 mm - O2</t>
  </si>
  <si>
    <t>907293112</t>
  </si>
  <si>
    <t>76</t>
  </si>
  <si>
    <t>611410005003</t>
  </si>
  <si>
    <t>Plastové okno jednokrídlové VO, 1420x1220 mm - O3</t>
  </si>
  <si>
    <t>-778820305</t>
  </si>
  <si>
    <t>77</t>
  </si>
  <si>
    <t>611410005004</t>
  </si>
  <si>
    <t>Plastové okno jednokrídlové VO, 1420x1220 mm - O4</t>
  </si>
  <si>
    <t>-1710519679</t>
  </si>
  <si>
    <t>78</t>
  </si>
  <si>
    <t>611410005005</t>
  </si>
  <si>
    <t>Plastové okno jednokrídlové VO, 1050x1220 mm - O5</t>
  </si>
  <si>
    <t>224768665</t>
  </si>
  <si>
    <t>79</t>
  </si>
  <si>
    <t>611410005006</t>
  </si>
  <si>
    <t>Plastové okno jednokrídlové VO, 1420x1520 mm - O6</t>
  </si>
  <si>
    <t>-2028100728</t>
  </si>
  <si>
    <t>80</t>
  </si>
  <si>
    <t>611410005007</t>
  </si>
  <si>
    <t>Plastové okno jednokrídlové VO, 1420x1520 mm - O7</t>
  </si>
  <si>
    <t>1674140725</t>
  </si>
  <si>
    <t>81</t>
  </si>
  <si>
    <t>611410005008</t>
  </si>
  <si>
    <t>Plastové okno štvorkrídlové 2xP+OS+S, 2600x2050 mm - O8</t>
  </si>
  <si>
    <t>-963355769</t>
  </si>
  <si>
    <t>82</t>
  </si>
  <si>
    <t>766694142</t>
  </si>
  <si>
    <t>Montáž parapetnej dosky plastovej šírky do 300 mm, dĺžky 1000-1600 mm</t>
  </si>
  <si>
    <t>-1816715754</t>
  </si>
  <si>
    <t>83</t>
  </si>
  <si>
    <t>611560000200</t>
  </si>
  <si>
    <t>Parapetná doska plastová, šírka 180 mm, komôrková vnútorná - S1+S2</t>
  </si>
  <si>
    <t>-523026251</t>
  </si>
  <si>
    <t>84</t>
  </si>
  <si>
    <t>611560000800</t>
  </si>
  <si>
    <t>Plastové krytky k vnútorným parapetom plastovým, pár</t>
  </si>
  <si>
    <t>pár</t>
  </si>
  <si>
    <t>-1163199173</t>
  </si>
  <si>
    <t>85</t>
  </si>
  <si>
    <t>998766202</t>
  </si>
  <si>
    <t>Presun hmot pre konštrukcie stolárske v objektoch výšky nad 6 do 12 m</t>
  </si>
  <si>
    <t>409213666</t>
  </si>
  <si>
    <t>86</t>
  </si>
  <si>
    <t>767662110</t>
  </si>
  <si>
    <t>Montáž mreží oceľových</t>
  </si>
  <si>
    <t>-2112282972</t>
  </si>
  <si>
    <t>87</t>
  </si>
  <si>
    <t>611555201</t>
  </si>
  <si>
    <t>Oceľová mreža na okno O1 a O2, povrchová úprava - antikorózný náter - Z1</t>
  </si>
  <si>
    <t>-592185633</t>
  </si>
  <si>
    <t>88</t>
  </si>
  <si>
    <t>611555202</t>
  </si>
  <si>
    <t>Oceľová mreža na okno O3 a O4, povrchová úprava - antikorózný náter - Z2</t>
  </si>
  <si>
    <t>-284436527</t>
  </si>
  <si>
    <t>89</t>
  </si>
  <si>
    <t>611555203</t>
  </si>
  <si>
    <t>Oceľová mreža na okno O6 a O7, povrchová úprava - antikorózný náter - Z3</t>
  </si>
  <si>
    <t>-217832320</t>
  </si>
  <si>
    <t>90</t>
  </si>
  <si>
    <t>611555204</t>
  </si>
  <si>
    <t>Oceľová mreža na okno O6 a O7, povrchová úprava - antikorózný náter - Z4</t>
  </si>
  <si>
    <t>227564503</t>
  </si>
  <si>
    <t>91</t>
  </si>
  <si>
    <t>767991912</t>
  </si>
  <si>
    <t>Odrezanie kotevných konzol a kotevnývh prvkov</t>
  </si>
  <si>
    <t>1862051739</t>
  </si>
  <si>
    <t>92</t>
  </si>
  <si>
    <t>767995103</t>
  </si>
  <si>
    <t xml:space="preserve">Montáž ostatných atypických kovových stavebných doplnkových konštrukcií </t>
  </si>
  <si>
    <t>2102569862</t>
  </si>
  <si>
    <t>93</t>
  </si>
  <si>
    <t>133110000000</t>
  </si>
  <si>
    <t>Oceľová nosná konštrukcia OP1,OP2,OP3,OP4 a korevné pätky, vč. montážneho materiálu a povrchovej úpravy</t>
  </si>
  <si>
    <t>-357694457</t>
  </si>
  <si>
    <t>94</t>
  </si>
  <si>
    <t>998767202</t>
  </si>
  <si>
    <t>Presun hmôt pre kovové stavebné doplnkové konštrukcie v objektoch výšky nad 6 do 12 m</t>
  </si>
  <si>
    <t>-1197732418</t>
  </si>
  <si>
    <t>95</t>
  </si>
  <si>
    <t>783782203</t>
  </si>
  <si>
    <t>Nátery tesárskych konštrukcií povrchová impregnácia Bochemitom QB</t>
  </si>
  <si>
    <t>628455633</t>
  </si>
  <si>
    <t>96</t>
  </si>
  <si>
    <t>783894622</t>
  </si>
  <si>
    <t>Náter farbami ekologickými riediteľnými vodou pre náter sadrokartón. stien 2x</t>
  </si>
  <si>
    <t>459927519</t>
  </si>
  <si>
    <t>97</t>
  </si>
  <si>
    <t>784411301</t>
  </si>
  <si>
    <t>Pačokovanie vápenným mliekom jednonásobné jemnozrnných podkladov výšky do 3,80 m</t>
  </si>
  <si>
    <t>1987777351</t>
  </si>
  <si>
    <t>98</t>
  </si>
  <si>
    <t>784452271</t>
  </si>
  <si>
    <t>Maľby z maliarskych zmesí , ručne nanášané dvojnásobné základné na podklad jemnozrnný výšky do 3,80 m</t>
  </si>
  <si>
    <t>-1511298829</t>
  </si>
  <si>
    <t>VP - Práce naviac</t>
  </si>
  <si>
    <t>PN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</si>
</sst>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sz val="18"/>
      <color theme="10"/>
      <name val="Wingdings 2"/>
    </font>
    <font>
      <b/>
      <sz val="10"/>
      <color rgb="FF00336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61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4" fillId="0" borderId="0" xfId="0" applyFont="1" applyAlignment="1">
      <alignment horizontal="left" vertical="center"/>
    </xf>
    <xf numFmtId="0" fontId="0" fillId="0" borderId="0" xfId="0" applyBorder="1"/>
    <xf numFmtId="0" fontId="15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center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17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8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20" fillId="0" borderId="16" xfId="0" applyNumberFormat="1" applyFont="1" applyBorder="1" applyAlignment="1">
      <alignment vertical="center"/>
    </xf>
    <xf numFmtId="4" fontId="20" fillId="0" borderId="17" xfId="0" applyNumberFormat="1" applyFont="1" applyBorder="1" applyAlignment="1">
      <alignment vertical="center"/>
    </xf>
    <xf numFmtId="166" fontId="20" fillId="0" borderId="17" xfId="0" applyNumberFormat="1" applyFont="1" applyBorder="1" applyAlignment="1">
      <alignment vertical="center"/>
    </xf>
    <xf numFmtId="4" fontId="20" fillId="0" borderId="18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64" fontId="20" fillId="4" borderId="11" xfId="0" applyNumberFormat="1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4" fontId="20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0" fillId="4" borderId="14" xfId="0" applyNumberFormat="1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4" fontId="20" fillId="0" borderId="15" xfId="0" applyNumberFormat="1" applyFont="1" applyBorder="1" applyAlignment="1">
      <alignment vertical="center"/>
    </xf>
    <xf numFmtId="164" fontId="20" fillId="4" borderId="16" xfId="0" applyNumberFormat="1" applyFont="1" applyFill="1" applyBorder="1" applyAlignment="1" applyProtection="1">
      <alignment horizontal="center" vertical="center"/>
      <protection locked="0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0" fontId="23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5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Border="1" applyAlignment="1"/>
    <xf numFmtId="0" fontId="6" fillId="0" borderId="0" xfId="0" applyFont="1" applyBorder="1" applyAlignment="1">
      <alignment horizontal="left"/>
    </xf>
    <xf numFmtId="0" fontId="8" fillId="0" borderId="5" xfId="0" applyFont="1" applyBorder="1" applyAlignment="1"/>
    <xf numFmtId="0" fontId="8" fillId="0" borderId="14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34" fillId="0" borderId="25" xfId="0" applyFont="1" applyBorder="1" applyAlignment="1" applyProtection="1">
      <alignment horizontal="center" vertical="center"/>
      <protection locked="0"/>
    </xf>
    <xf numFmtId="49" fontId="34" fillId="0" borderId="25" xfId="0" applyNumberFormat="1" applyFont="1" applyBorder="1" applyAlignment="1" applyProtection="1">
      <alignment horizontal="left" vertical="center" wrapText="1"/>
      <protection locked="0"/>
    </xf>
    <xf numFmtId="0" fontId="34" fillId="0" borderId="25" xfId="0" applyFont="1" applyBorder="1" applyAlignment="1" applyProtection="1">
      <alignment horizontal="center" vertical="center" wrapText="1"/>
      <protection locked="0"/>
    </xf>
    <xf numFmtId="167" fontId="34" fillId="0" borderId="25" xfId="0" applyNumberFormat="1" applyFont="1" applyBorder="1" applyAlignment="1" applyProtection="1">
      <alignment vertical="center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0" fillId="0" borderId="16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vertical="center"/>
    </xf>
    <xf numFmtId="4" fontId="18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4" fontId="23" fillId="6" borderId="0" xfId="0" applyNumberFormat="1" applyFont="1" applyFill="1" applyBorder="1" applyAlignment="1">
      <alignment vertical="center"/>
    </xf>
    <xf numFmtId="4" fontId="7" fillId="4" borderId="0" xfId="0" applyNumberFormat="1" applyFont="1" applyFill="1" applyBorder="1" applyAlignment="1" applyProtection="1">
      <alignment vertical="center"/>
      <protection locked="0"/>
    </xf>
    <xf numFmtId="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7" fillId="4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4" fontId="23" fillId="0" borderId="0" xfId="0" applyNumberFormat="1" applyFont="1" applyBorder="1" applyAlignment="1">
      <alignment horizontal="right" vertical="center"/>
    </xf>
    <xf numFmtId="4" fontId="23" fillId="0" borderId="0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4" fontId="26" fillId="0" borderId="0" xfId="0" applyNumberFormat="1" applyFont="1" applyBorder="1" applyAlignment="1">
      <alignment horizontal="right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6" borderId="10" xfId="0" applyFont="1" applyFill="1" applyBorder="1" applyAlignment="1">
      <alignment horizontal="left"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34" fillId="4" borderId="25" xfId="0" applyNumberFormat="1" applyFont="1" applyFill="1" applyBorder="1" applyAlignment="1" applyProtection="1">
      <alignment vertical="center"/>
      <protection locked="0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0" fontId="34" fillId="0" borderId="25" xfId="0" applyFont="1" applyBorder="1" applyAlignment="1" applyProtection="1">
      <alignment horizontal="left" vertical="center" wrapText="1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4" fontId="7" fillId="0" borderId="23" xfId="0" applyNumberFormat="1" applyFont="1" applyBorder="1" applyAlignment="1"/>
    <xf numFmtId="4" fontId="7" fillId="0" borderId="23" xfId="0" applyNumberFormat="1" applyFont="1" applyBorder="1" applyAlignment="1">
      <alignment vertical="center"/>
    </xf>
    <xf numFmtId="4" fontId="6" fillId="0" borderId="12" xfId="0" applyNumberFormat="1" applyFont="1" applyBorder="1" applyAlignment="1"/>
    <xf numFmtId="4" fontId="6" fillId="0" borderId="12" xfId="0" applyNumberFormat="1" applyFont="1" applyBorder="1" applyAlignment="1">
      <alignment vertical="center"/>
    </xf>
    <xf numFmtId="4" fontId="34" fillId="0" borderId="25" xfId="0" applyNumberFormat="1" applyFont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0" fontId="11" fillId="2" borderId="0" xfId="1" applyFont="1" applyFill="1" applyAlignment="1" applyProtection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4" fontId="18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4" fontId="7" fillId="0" borderId="0" xfId="0" applyNumberFormat="1" applyFont="1" applyBorder="1" applyAlignment="1" applyProtection="1">
      <alignment vertical="center"/>
      <protection locked="0"/>
    </xf>
    <xf numFmtId="0" fontId="2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4" fontId="23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6" fillId="0" borderId="0" xfId="0" applyNumberFormat="1" applyFont="1" applyBorder="1" applyAlignment="1"/>
    <xf numFmtId="4" fontId="7" fillId="0" borderId="17" xfId="0" applyNumberFormat="1" applyFont="1" applyBorder="1" applyAlignment="1"/>
    <xf numFmtId="4" fontId="7" fillId="0" borderId="17" xfId="0" applyNumberFormat="1" applyFont="1" applyBorder="1" applyAlignment="1">
      <alignment vertical="center"/>
    </xf>
    <xf numFmtId="14" fontId="2" fillId="4" borderId="0" xfId="0" applyNumberFormat="1" applyFont="1" applyFill="1" applyBorder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K98"/>
  <sheetViews>
    <sheetView showGridLines="0" workbookViewId="0">
      <pane ySplit="1" topLeftCell="A17" activePane="bottomLeft" state="frozen"/>
      <selection pane="bottomLeft" activeCell="C4" sqref="C4:AP4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1" t="s">
        <v>0</v>
      </c>
      <c r="B1" s="12"/>
      <c r="C1" s="12"/>
      <c r="D1" s="13" t="s">
        <v>1</v>
      </c>
      <c r="E1" s="12"/>
      <c r="F1" s="12"/>
      <c r="G1" s="12"/>
      <c r="H1" s="12"/>
      <c r="I1" s="12"/>
      <c r="J1" s="12"/>
      <c r="K1" s="14" t="s">
        <v>2</v>
      </c>
      <c r="L1" s="14"/>
      <c r="M1" s="14"/>
      <c r="N1" s="14"/>
      <c r="O1" s="14"/>
      <c r="P1" s="14"/>
      <c r="Q1" s="14"/>
      <c r="R1" s="14"/>
      <c r="S1" s="14"/>
      <c r="T1" s="12"/>
      <c r="U1" s="12"/>
      <c r="V1" s="12"/>
      <c r="W1" s="14" t="s">
        <v>3</v>
      </c>
      <c r="X1" s="14"/>
      <c r="Y1" s="14"/>
      <c r="Z1" s="14"/>
      <c r="AA1" s="14"/>
      <c r="AB1" s="14"/>
      <c r="AC1" s="14"/>
      <c r="AD1" s="14"/>
      <c r="AE1" s="14"/>
      <c r="AF1" s="14"/>
      <c r="AG1" s="12"/>
      <c r="AH1" s="12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6" t="s">
        <v>4</v>
      </c>
      <c r="BB1" s="16" t="s">
        <v>5</v>
      </c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T1" s="17" t="s">
        <v>6</v>
      </c>
      <c r="BU1" s="17" t="s">
        <v>6</v>
      </c>
    </row>
    <row r="2" spans="1:73" ht="36.950000000000003" customHeight="1">
      <c r="C2" s="178" t="s">
        <v>7</v>
      </c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R2" s="182" t="s">
        <v>8</v>
      </c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S2" s="19" t="s">
        <v>9</v>
      </c>
      <c r="BT2" s="19" t="s">
        <v>10</v>
      </c>
    </row>
    <row r="3" spans="1:73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2"/>
      <c r="BS3" s="19" t="s">
        <v>9</v>
      </c>
      <c r="BT3" s="19" t="s">
        <v>10</v>
      </c>
    </row>
    <row r="4" spans="1:73" ht="36.950000000000003" customHeight="1">
      <c r="B4" s="23"/>
      <c r="C4" s="180" t="s">
        <v>11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181"/>
      <c r="AP4" s="181"/>
      <c r="AQ4" s="24"/>
      <c r="AS4" s="18" t="s">
        <v>12</v>
      </c>
      <c r="BE4" s="25" t="s">
        <v>13</v>
      </c>
      <c r="BS4" s="19" t="s">
        <v>14</v>
      </c>
    </row>
    <row r="5" spans="1:73" ht="14.45" customHeight="1">
      <c r="B5" s="23"/>
      <c r="C5" s="26"/>
      <c r="D5" s="27" t="s">
        <v>15</v>
      </c>
      <c r="E5" s="26"/>
      <c r="F5" s="26"/>
      <c r="G5" s="26"/>
      <c r="H5" s="26"/>
      <c r="I5" s="26"/>
      <c r="J5" s="26"/>
      <c r="K5" s="184" t="s">
        <v>16</v>
      </c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26"/>
      <c r="AQ5" s="24"/>
      <c r="BE5" s="187" t="s">
        <v>17</v>
      </c>
      <c r="BS5" s="19" t="s">
        <v>9</v>
      </c>
    </row>
    <row r="6" spans="1:73" ht="36.950000000000003" customHeight="1">
      <c r="B6" s="23"/>
      <c r="C6" s="26"/>
      <c r="D6" s="29" t="s">
        <v>18</v>
      </c>
      <c r="E6" s="26"/>
      <c r="F6" s="26"/>
      <c r="G6" s="26"/>
      <c r="H6" s="26"/>
      <c r="I6" s="26"/>
      <c r="J6" s="26"/>
      <c r="K6" s="186" t="s">
        <v>19</v>
      </c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26"/>
      <c r="AQ6" s="24"/>
      <c r="BE6" s="188"/>
      <c r="BS6" s="19" t="s">
        <v>9</v>
      </c>
    </row>
    <row r="7" spans="1:73" ht="14.45" customHeight="1">
      <c r="B7" s="23"/>
      <c r="C7" s="26"/>
      <c r="D7" s="30" t="s">
        <v>20</v>
      </c>
      <c r="E7" s="26"/>
      <c r="F7" s="26"/>
      <c r="G7" s="26"/>
      <c r="H7" s="26"/>
      <c r="I7" s="26"/>
      <c r="J7" s="26"/>
      <c r="K7" s="28" t="s">
        <v>5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30" t="s">
        <v>21</v>
      </c>
      <c r="AL7" s="26"/>
      <c r="AM7" s="26"/>
      <c r="AN7" s="28" t="s">
        <v>5</v>
      </c>
      <c r="AO7" s="26"/>
      <c r="AP7" s="26"/>
      <c r="AQ7" s="24"/>
      <c r="BE7" s="188"/>
      <c r="BS7" s="19" t="s">
        <v>9</v>
      </c>
    </row>
    <row r="8" spans="1:73" ht="14.45" customHeight="1">
      <c r="B8" s="23"/>
      <c r="C8" s="26"/>
      <c r="D8" s="30" t="s">
        <v>22</v>
      </c>
      <c r="E8" s="26"/>
      <c r="F8" s="26"/>
      <c r="G8" s="26"/>
      <c r="H8" s="26"/>
      <c r="I8" s="26"/>
      <c r="J8" s="26"/>
      <c r="K8" s="28" t="s">
        <v>23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30" t="s">
        <v>24</v>
      </c>
      <c r="AL8" s="26"/>
      <c r="AM8" s="26"/>
      <c r="AN8" s="260">
        <v>43817</v>
      </c>
      <c r="AO8" s="26"/>
      <c r="AP8" s="26"/>
      <c r="AQ8" s="24"/>
      <c r="BE8" s="188"/>
      <c r="BS8" s="19" t="s">
        <v>9</v>
      </c>
    </row>
    <row r="9" spans="1:73" ht="14.45" customHeight="1">
      <c r="B9" s="23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4"/>
      <c r="BE9" s="188"/>
      <c r="BS9" s="19" t="s">
        <v>9</v>
      </c>
    </row>
    <row r="10" spans="1:73" ht="14.45" customHeight="1">
      <c r="B10" s="23"/>
      <c r="C10" s="26"/>
      <c r="D10" s="30" t="s">
        <v>25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30" t="s">
        <v>26</v>
      </c>
      <c r="AL10" s="26"/>
      <c r="AM10" s="26"/>
      <c r="AN10" s="28" t="s">
        <v>5</v>
      </c>
      <c r="AO10" s="26"/>
      <c r="AP10" s="26"/>
      <c r="AQ10" s="24"/>
      <c r="BE10" s="188"/>
      <c r="BS10" s="19" t="s">
        <v>9</v>
      </c>
    </row>
    <row r="11" spans="1:73" ht="18.399999999999999" customHeight="1">
      <c r="B11" s="23"/>
      <c r="C11" s="26"/>
      <c r="D11" s="26"/>
      <c r="E11" s="28" t="s">
        <v>27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30" t="s">
        <v>28</v>
      </c>
      <c r="AL11" s="26"/>
      <c r="AM11" s="26"/>
      <c r="AN11" s="28" t="s">
        <v>5</v>
      </c>
      <c r="AO11" s="26"/>
      <c r="AP11" s="26"/>
      <c r="AQ11" s="24"/>
      <c r="BE11" s="188"/>
      <c r="BS11" s="19" t="s">
        <v>9</v>
      </c>
    </row>
    <row r="12" spans="1:73" ht="6.95" customHeight="1">
      <c r="B12" s="23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4"/>
      <c r="BE12" s="188"/>
      <c r="BS12" s="19" t="s">
        <v>9</v>
      </c>
    </row>
    <row r="13" spans="1:73" ht="14.45" customHeight="1">
      <c r="B13" s="23"/>
      <c r="C13" s="26"/>
      <c r="D13" s="30" t="s">
        <v>29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30" t="s">
        <v>26</v>
      </c>
      <c r="AL13" s="26"/>
      <c r="AM13" s="26"/>
      <c r="AN13" s="31" t="s">
        <v>30</v>
      </c>
      <c r="AO13" s="26"/>
      <c r="AP13" s="26"/>
      <c r="AQ13" s="24"/>
      <c r="BE13" s="188"/>
      <c r="BS13" s="19" t="s">
        <v>9</v>
      </c>
    </row>
    <row r="14" spans="1:73" ht="15">
      <c r="B14" s="23"/>
      <c r="C14" s="26"/>
      <c r="D14" s="26"/>
      <c r="E14" s="189" t="s">
        <v>30</v>
      </c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30" t="s">
        <v>28</v>
      </c>
      <c r="AL14" s="26"/>
      <c r="AM14" s="26"/>
      <c r="AN14" s="31" t="s">
        <v>30</v>
      </c>
      <c r="AO14" s="26"/>
      <c r="AP14" s="26"/>
      <c r="AQ14" s="24"/>
      <c r="BE14" s="188"/>
      <c r="BS14" s="19" t="s">
        <v>9</v>
      </c>
    </row>
    <row r="15" spans="1:73" ht="6.95" customHeight="1">
      <c r="B15" s="2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4"/>
      <c r="BE15" s="188"/>
      <c r="BS15" s="19" t="s">
        <v>6</v>
      </c>
    </row>
    <row r="16" spans="1:73" ht="14.45" customHeight="1">
      <c r="B16" s="23"/>
      <c r="C16" s="26"/>
      <c r="D16" s="30" t="s">
        <v>31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30" t="s">
        <v>26</v>
      </c>
      <c r="AL16" s="26"/>
      <c r="AM16" s="26"/>
      <c r="AN16" s="28" t="s">
        <v>5</v>
      </c>
      <c r="AO16" s="26"/>
      <c r="AP16" s="26"/>
      <c r="AQ16" s="24"/>
      <c r="BE16" s="188"/>
      <c r="BS16" s="19" t="s">
        <v>6</v>
      </c>
    </row>
    <row r="17" spans="2:71" ht="18.399999999999999" customHeight="1">
      <c r="B17" s="23"/>
      <c r="C17" s="26"/>
      <c r="D17" s="26"/>
      <c r="E17" s="28" t="s">
        <v>32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30" t="s">
        <v>28</v>
      </c>
      <c r="AL17" s="26"/>
      <c r="AM17" s="26"/>
      <c r="AN17" s="28" t="s">
        <v>5</v>
      </c>
      <c r="AO17" s="26"/>
      <c r="AP17" s="26"/>
      <c r="AQ17" s="24"/>
      <c r="BE17" s="188"/>
      <c r="BS17" s="19" t="s">
        <v>33</v>
      </c>
    </row>
    <row r="18" spans="2:71" ht="6.95" customHeight="1">
      <c r="B18" s="23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4"/>
      <c r="BE18" s="188"/>
      <c r="BS18" s="19" t="s">
        <v>9</v>
      </c>
    </row>
    <row r="19" spans="2:71" ht="14.45" customHeight="1">
      <c r="B19" s="23"/>
      <c r="C19" s="26"/>
      <c r="D19" s="30" t="s">
        <v>34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30" t="s">
        <v>26</v>
      </c>
      <c r="AL19" s="26"/>
      <c r="AM19" s="26"/>
      <c r="AN19" s="28" t="s">
        <v>5</v>
      </c>
      <c r="AO19" s="26"/>
      <c r="AP19" s="26"/>
      <c r="AQ19" s="24"/>
      <c r="BE19" s="188"/>
      <c r="BS19" s="19" t="s">
        <v>9</v>
      </c>
    </row>
    <row r="20" spans="2:71" ht="18.399999999999999" customHeight="1">
      <c r="B20" s="23"/>
      <c r="C20" s="26"/>
      <c r="D20" s="26"/>
      <c r="E20" s="28" t="s">
        <v>35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30" t="s">
        <v>28</v>
      </c>
      <c r="AL20" s="26"/>
      <c r="AM20" s="26"/>
      <c r="AN20" s="28" t="s">
        <v>5</v>
      </c>
      <c r="AO20" s="26"/>
      <c r="AP20" s="26"/>
      <c r="AQ20" s="24"/>
      <c r="BE20" s="188"/>
    </row>
    <row r="21" spans="2:71" ht="6.95" customHeight="1">
      <c r="B21" s="2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4"/>
      <c r="BE21" s="188"/>
    </row>
    <row r="22" spans="2:71" ht="15">
      <c r="B22" s="23"/>
      <c r="C22" s="26"/>
      <c r="D22" s="30" t="s">
        <v>36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4"/>
      <c r="BE22" s="188"/>
    </row>
    <row r="23" spans="2:71" ht="16.5" customHeight="1">
      <c r="B23" s="23"/>
      <c r="C23" s="26"/>
      <c r="D23" s="26"/>
      <c r="E23" s="191" t="s">
        <v>5</v>
      </c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26"/>
      <c r="AP23" s="26"/>
      <c r="AQ23" s="24"/>
      <c r="BE23" s="188"/>
    </row>
    <row r="24" spans="2:71" ht="6.95" customHeight="1">
      <c r="B24" s="23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4"/>
      <c r="BE24" s="188"/>
    </row>
    <row r="25" spans="2:71" ht="6.95" customHeight="1">
      <c r="B25" s="23"/>
      <c r="C25" s="26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6"/>
      <c r="AQ25" s="24"/>
      <c r="BE25" s="188"/>
    </row>
    <row r="26" spans="2:71" ht="14.45" customHeight="1">
      <c r="B26" s="23"/>
      <c r="C26" s="26"/>
      <c r="D26" s="33" t="s">
        <v>37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192">
        <f>ROUND(AG87,2)</f>
        <v>0</v>
      </c>
      <c r="AL26" s="185"/>
      <c r="AM26" s="185"/>
      <c r="AN26" s="185"/>
      <c r="AO26" s="185"/>
      <c r="AP26" s="26"/>
      <c r="AQ26" s="24"/>
      <c r="BE26" s="188"/>
    </row>
    <row r="27" spans="2:71" ht="14.45" customHeight="1">
      <c r="B27" s="23"/>
      <c r="C27" s="26"/>
      <c r="D27" s="33" t="s">
        <v>38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192">
        <f>ROUND(AG91,2)</f>
        <v>0</v>
      </c>
      <c r="AL27" s="192"/>
      <c r="AM27" s="192"/>
      <c r="AN27" s="192"/>
      <c r="AO27" s="192"/>
      <c r="AP27" s="26"/>
      <c r="AQ27" s="24"/>
      <c r="BE27" s="188"/>
    </row>
    <row r="28" spans="2:71" s="1" customFormat="1" ht="6.95" customHeight="1"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6"/>
      <c r="BE28" s="188"/>
    </row>
    <row r="29" spans="2:71" s="1" customFormat="1" ht="25.9" customHeight="1">
      <c r="B29" s="34"/>
      <c r="C29" s="35"/>
      <c r="D29" s="37" t="s">
        <v>39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193">
        <f>ROUND(AK26+AK27,2)</f>
        <v>0</v>
      </c>
      <c r="AL29" s="194"/>
      <c r="AM29" s="194"/>
      <c r="AN29" s="194"/>
      <c r="AO29" s="194"/>
      <c r="AP29" s="35"/>
      <c r="AQ29" s="36"/>
      <c r="BE29" s="188"/>
    </row>
    <row r="30" spans="2:71" s="1" customFormat="1" ht="6.95" customHeight="1"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6"/>
      <c r="BE30" s="188"/>
    </row>
    <row r="31" spans="2:71" s="2" customFormat="1" ht="14.45" customHeight="1">
      <c r="B31" s="39"/>
      <c r="C31" s="40"/>
      <c r="D31" s="41" t="s">
        <v>40</v>
      </c>
      <c r="E31" s="40"/>
      <c r="F31" s="41" t="s">
        <v>41</v>
      </c>
      <c r="G31" s="40"/>
      <c r="H31" s="40"/>
      <c r="I31" s="40"/>
      <c r="J31" s="40"/>
      <c r="K31" s="40"/>
      <c r="L31" s="175">
        <v>0.2</v>
      </c>
      <c r="M31" s="176"/>
      <c r="N31" s="176"/>
      <c r="O31" s="176"/>
      <c r="P31" s="40"/>
      <c r="Q31" s="40"/>
      <c r="R31" s="40"/>
      <c r="S31" s="40"/>
      <c r="T31" s="43" t="s">
        <v>42</v>
      </c>
      <c r="U31" s="40"/>
      <c r="V31" s="40"/>
      <c r="W31" s="177">
        <f>ROUND(AZ87+SUM(CD92:CD96),2)</f>
        <v>0</v>
      </c>
      <c r="X31" s="176"/>
      <c r="Y31" s="176"/>
      <c r="Z31" s="176"/>
      <c r="AA31" s="176"/>
      <c r="AB31" s="176"/>
      <c r="AC31" s="176"/>
      <c r="AD31" s="176"/>
      <c r="AE31" s="176"/>
      <c r="AF31" s="40"/>
      <c r="AG31" s="40"/>
      <c r="AH31" s="40"/>
      <c r="AI31" s="40"/>
      <c r="AJ31" s="40"/>
      <c r="AK31" s="177">
        <f>ROUND(AV87+SUM(BY92:BY96),2)</f>
        <v>0</v>
      </c>
      <c r="AL31" s="176"/>
      <c r="AM31" s="176"/>
      <c r="AN31" s="176"/>
      <c r="AO31" s="176"/>
      <c r="AP31" s="40"/>
      <c r="AQ31" s="44"/>
      <c r="BE31" s="188"/>
    </row>
    <row r="32" spans="2:71" s="2" customFormat="1" ht="14.45" customHeight="1">
      <c r="B32" s="39"/>
      <c r="C32" s="40"/>
      <c r="D32" s="40"/>
      <c r="E32" s="40"/>
      <c r="F32" s="41" t="s">
        <v>43</v>
      </c>
      <c r="G32" s="40"/>
      <c r="H32" s="40"/>
      <c r="I32" s="40"/>
      <c r="J32" s="40"/>
      <c r="K32" s="40"/>
      <c r="L32" s="175">
        <v>0.2</v>
      </c>
      <c r="M32" s="176"/>
      <c r="N32" s="176"/>
      <c r="O32" s="176"/>
      <c r="P32" s="40"/>
      <c r="Q32" s="40"/>
      <c r="R32" s="40"/>
      <c r="S32" s="40"/>
      <c r="T32" s="43" t="s">
        <v>42</v>
      </c>
      <c r="U32" s="40"/>
      <c r="V32" s="40"/>
      <c r="W32" s="177">
        <f>ROUND(BA87+SUM(CE92:CE96),2)</f>
        <v>0</v>
      </c>
      <c r="X32" s="176"/>
      <c r="Y32" s="176"/>
      <c r="Z32" s="176"/>
      <c r="AA32" s="176"/>
      <c r="AB32" s="176"/>
      <c r="AC32" s="176"/>
      <c r="AD32" s="176"/>
      <c r="AE32" s="176"/>
      <c r="AF32" s="40"/>
      <c r="AG32" s="40"/>
      <c r="AH32" s="40"/>
      <c r="AI32" s="40"/>
      <c r="AJ32" s="40"/>
      <c r="AK32" s="177">
        <f>ROUND(AW87+SUM(BZ92:BZ96),2)</f>
        <v>0</v>
      </c>
      <c r="AL32" s="176"/>
      <c r="AM32" s="176"/>
      <c r="AN32" s="176"/>
      <c r="AO32" s="176"/>
      <c r="AP32" s="40"/>
      <c r="AQ32" s="44"/>
      <c r="BE32" s="188"/>
    </row>
    <row r="33" spans="2:57" s="2" customFormat="1" ht="14.45" hidden="1" customHeight="1">
      <c r="B33" s="39"/>
      <c r="C33" s="40"/>
      <c r="D33" s="40"/>
      <c r="E33" s="40"/>
      <c r="F33" s="41" t="s">
        <v>44</v>
      </c>
      <c r="G33" s="40"/>
      <c r="H33" s="40"/>
      <c r="I33" s="40"/>
      <c r="J33" s="40"/>
      <c r="K33" s="40"/>
      <c r="L33" s="175">
        <v>0.2</v>
      </c>
      <c r="M33" s="176"/>
      <c r="N33" s="176"/>
      <c r="O33" s="176"/>
      <c r="P33" s="40"/>
      <c r="Q33" s="40"/>
      <c r="R33" s="40"/>
      <c r="S33" s="40"/>
      <c r="T33" s="43" t="s">
        <v>42</v>
      </c>
      <c r="U33" s="40"/>
      <c r="V33" s="40"/>
      <c r="W33" s="177">
        <f>ROUND(BB87+SUM(CF92:CF96),2)</f>
        <v>0</v>
      </c>
      <c r="X33" s="176"/>
      <c r="Y33" s="176"/>
      <c r="Z33" s="176"/>
      <c r="AA33" s="176"/>
      <c r="AB33" s="176"/>
      <c r="AC33" s="176"/>
      <c r="AD33" s="176"/>
      <c r="AE33" s="176"/>
      <c r="AF33" s="40"/>
      <c r="AG33" s="40"/>
      <c r="AH33" s="40"/>
      <c r="AI33" s="40"/>
      <c r="AJ33" s="40"/>
      <c r="AK33" s="177">
        <v>0</v>
      </c>
      <c r="AL33" s="176"/>
      <c r="AM33" s="176"/>
      <c r="AN33" s="176"/>
      <c r="AO33" s="176"/>
      <c r="AP33" s="40"/>
      <c r="AQ33" s="44"/>
      <c r="BE33" s="188"/>
    </row>
    <row r="34" spans="2:57" s="2" customFormat="1" ht="14.45" hidden="1" customHeight="1">
      <c r="B34" s="39"/>
      <c r="C34" s="40"/>
      <c r="D34" s="40"/>
      <c r="E34" s="40"/>
      <c r="F34" s="41" t="s">
        <v>45</v>
      </c>
      <c r="G34" s="40"/>
      <c r="H34" s="40"/>
      <c r="I34" s="40"/>
      <c r="J34" s="40"/>
      <c r="K34" s="40"/>
      <c r="L34" s="175">
        <v>0.2</v>
      </c>
      <c r="M34" s="176"/>
      <c r="N34" s="176"/>
      <c r="O34" s="176"/>
      <c r="P34" s="40"/>
      <c r="Q34" s="40"/>
      <c r="R34" s="40"/>
      <c r="S34" s="40"/>
      <c r="T34" s="43" t="s">
        <v>42</v>
      </c>
      <c r="U34" s="40"/>
      <c r="V34" s="40"/>
      <c r="W34" s="177">
        <f>ROUND(BC87+SUM(CG92:CG96),2)</f>
        <v>0</v>
      </c>
      <c r="X34" s="176"/>
      <c r="Y34" s="176"/>
      <c r="Z34" s="176"/>
      <c r="AA34" s="176"/>
      <c r="AB34" s="176"/>
      <c r="AC34" s="176"/>
      <c r="AD34" s="176"/>
      <c r="AE34" s="176"/>
      <c r="AF34" s="40"/>
      <c r="AG34" s="40"/>
      <c r="AH34" s="40"/>
      <c r="AI34" s="40"/>
      <c r="AJ34" s="40"/>
      <c r="AK34" s="177">
        <v>0</v>
      </c>
      <c r="AL34" s="176"/>
      <c r="AM34" s="176"/>
      <c r="AN34" s="176"/>
      <c r="AO34" s="176"/>
      <c r="AP34" s="40"/>
      <c r="AQ34" s="44"/>
      <c r="BE34" s="188"/>
    </row>
    <row r="35" spans="2:57" s="2" customFormat="1" ht="14.45" hidden="1" customHeight="1">
      <c r="B35" s="39"/>
      <c r="C35" s="40"/>
      <c r="D35" s="40"/>
      <c r="E35" s="40"/>
      <c r="F35" s="41" t="s">
        <v>46</v>
      </c>
      <c r="G35" s="40"/>
      <c r="H35" s="40"/>
      <c r="I35" s="40"/>
      <c r="J35" s="40"/>
      <c r="K35" s="40"/>
      <c r="L35" s="175">
        <v>0</v>
      </c>
      <c r="M35" s="176"/>
      <c r="N35" s="176"/>
      <c r="O35" s="176"/>
      <c r="P35" s="40"/>
      <c r="Q35" s="40"/>
      <c r="R35" s="40"/>
      <c r="S35" s="40"/>
      <c r="T35" s="43" t="s">
        <v>42</v>
      </c>
      <c r="U35" s="40"/>
      <c r="V35" s="40"/>
      <c r="W35" s="177">
        <f>ROUND(BD87+SUM(CH92:CH96),2)</f>
        <v>0</v>
      </c>
      <c r="X35" s="176"/>
      <c r="Y35" s="176"/>
      <c r="Z35" s="176"/>
      <c r="AA35" s="176"/>
      <c r="AB35" s="176"/>
      <c r="AC35" s="176"/>
      <c r="AD35" s="176"/>
      <c r="AE35" s="176"/>
      <c r="AF35" s="40"/>
      <c r="AG35" s="40"/>
      <c r="AH35" s="40"/>
      <c r="AI35" s="40"/>
      <c r="AJ35" s="40"/>
      <c r="AK35" s="177">
        <v>0</v>
      </c>
      <c r="AL35" s="176"/>
      <c r="AM35" s="176"/>
      <c r="AN35" s="176"/>
      <c r="AO35" s="176"/>
      <c r="AP35" s="40"/>
      <c r="AQ35" s="44"/>
    </row>
    <row r="36" spans="2:57" s="1" customFormat="1" ht="6.95" customHeight="1"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6"/>
    </row>
    <row r="37" spans="2:57" s="1" customFormat="1" ht="25.9" customHeight="1">
      <c r="B37" s="34"/>
      <c r="C37" s="45"/>
      <c r="D37" s="46" t="s">
        <v>47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8" t="s">
        <v>48</v>
      </c>
      <c r="U37" s="47"/>
      <c r="V37" s="47"/>
      <c r="W37" s="47"/>
      <c r="X37" s="199" t="s">
        <v>49</v>
      </c>
      <c r="Y37" s="200"/>
      <c r="Z37" s="200"/>
      <c r="AA37" s="200"/>
      <c r="AB37" s="200"/>
      <c r="AC37" s="47"/>
      <c r="AD37" s="47"/>
      <c r="AE37" s="47"/>
      <c r="AF37" s="47"/>
      <c r="AG37" s="47"/>
      <c r="AH37" s="47"/>
      <c r="AI37" s="47"/>
      <c r="AJ37" s="47"/>
      <c r="AK37" s="201">
        <f>SUM(AK29:AK35)</f>
        <v>0</v>
      </c>
      <c r="AL37" s="200"/>
      <c r="AM37" s="200"/>
      <c r="AN37" s="200"/>
      <c r="AO37" s="202"/>
      <c r="AP37" s="45"/>
      <c r="AQ37" s="36"/>
    </row>
    <row r="38" spans="2:57" s="1" customFormat="1" ht="14.45" customHeight="1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6"/>
    </row>
    <row r="39" spans="2:57">
      <c r="B39" s="23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4"/>
    </row>
    <row r="40" spans="2:57">
      <c r="B40" s="23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4"/>
    </row>
    <row r="41" spans="2:57">
      <c r="B41" s="23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4"/>
    </row>
    <row r="42" spans="2:57">
      <c r="B42" s="23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4"/>
    </row>
    <row r="43" spans="2:57">
      <c r="B43" s="23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4"/>
    </row>
    <row r="44" spans="2:57">
      <c r="B44" s="23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4"/>
    </row>
    <row r="45" spans="2:57">
      <c r="B45" s="23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4"/>
    </row>
    <row r="46" spans="2:57">
      <c r="B46" s="23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4"/>
    </row>
    <row r="47" spans="2:57">
      <c r="B47" s="23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4"/>
    </row>
    <row r="48" spans="2:57">
      <c r="B48" s="23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4"/>
    </row>
    <row r="49" spans="2:43" s="1" customFormat="1" ht="15">
      <c r="B49" s="34"/>
      <c r="C49" s="35"/>
      <c r="D49" s="49" t="s">
        <v>50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1"/>
      <c r="AA49" s="35"/>
      <c r="AB49" s="35"/>
      <c r="AC49" s="49" t="s">
        <v>51</v>
      </c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1"/>
      <c r="AP49" s="35"/>
      <c r="AQ49" s="36"/>
    </row>
    <row r="50" spans="2:43">
      <c r="B50" s="23"/>
      <c r="C50" s="26"/>
      <c r="D50" s="52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53"/>
      <c r="AA50" s="26"/>
      <c r="AB50" s="26"/>
      <c r="AC50" s="52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53"/>
      <c r="AP50" s="26"/>
      <c r="AQ50" s="24"/>
    </row>
    <row r="51" spans="2:43">
      <c r="B51" s="23"/>
      <c r="C51" s="26"/>
      <c r="D51" s="52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53"/>
      <c r="AA51" s="26"/>
      <c r="AB51" s="26"/>
      <c r="AC51" s="52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53"/>
      <c r="AP51" s="26"/>
      <c r="AQ51" s="24"/>
    </row>
    <row r="52" spans="2:43">
      <c r="B52" s="23"/>
      <c r="C52" s="26"/>
      <c r="D52" s="52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53"/>
      <c r="AA52" s="26"/>
      <c r="AB52" s="26"/>
      <c r="AC52" s="52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53"/>
      <c r="AP52" s="26"/>
      <c r="AQ52" s="24"/>
    </row>
    <row r="53" spans="2:43">
      <c r="B53" s="23"/>
      <c r="C53" s="26"/>
      <c r="D53" s="52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53"/>
      <c r="AA53" s="26"/>
      <c r="AB53" s="26"/>
      <c r="AC53" s="52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53"/>
      <c r="AP53" s="26"/>
      <c r="AQ53" s="24"/>
    </row>
    <row r="54" spans="2:43">
      <c r="B54" s="23"/>
      <c r="C54" s="26"/>
      <c r="D54" s="52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53"/>
      <c r="AA54" s="26"/>
      <c r="AB54" s="26"/>
      <c r="AC54" s="52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53"/>
      <c r="AP54" s="26"/>
      <c r="AQ54" s="24"/>
    </row>
    <row r="55" spans="2:43">
      <c r="B55" s="23"/>
      <c r="C55" s="26"/>
      <c r="D55" s="52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53"/>
      <c r="AA55" s="26"/>
      <c r="AB55" s="26"/>
      <c r="AC55" s="52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53"/>
      <c r="AP55" s="26"/>
      <c r="AQ55" s="24"/>
    </row>
    <row r="56" spans="2:43">
      <c r="B56" s="23"/>
      <c r="C56" s="26"/>
      <c r="D56" s="52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53"/>
      <c r="AA56" s="26"/>
      <c r="AB56" s="26"/>
      <c r="AC56" s="52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53"/>
      <c r="AP56" s="26"/>
      <c r="AQ56" s="24"/>
    </row>
    <row r="57" spans="2:43">
      <c r="B57" s="23"/>
      <c r="C57" s="26"/>
      <c r="D57" s="52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53"/>
      <c r="AA57" s="26"/>
      <c r="AB57" s="26"/>
      <c r="AC57" s="52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53"/>
      <c r="AP57" s="26"/>
      <c r="AQ57" s="24"/>
    </row>
    <row r="58" spans="2:43" s="1" customFormat="1" ht="15">
      <c r="B58" s="34"/>
      <c r="C58" s="35"/>
      <c r="D58" s="54" t="s">
        <v>52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6" t="s">
        <v>53</v>
      </c>
      <c r="S58" s="55"/>
      <c r="T58" s="55"/>
      <c r="U58" s="55"/>
      <c r="V58" s="55"/>
      <c r="W58" s="55"/>
      <c r="X58" s="55"/>
      <c r="Y58" s="55"/>
      <c r="Z58" s="57"/>
      <c r="AA58" s="35"/>
      <c r="AB58" s="35"/>
      <c r="AC58" s="54" t="s">
        <v>52</v>
      </c>
      <c r="AD58" s="55"/>
      <c r="AE58" s="55"/>
      <c r="AF58" s="55"/>
      <c r="AG58" s="55"/>
      <c r="AH58" s="55"/>
      <c r="AI58" s="55"/>
      <c r="AJ58" s="55"/>
      <c r="AK58" s="55"/>
      <c r="AL58" s="55"/>
      <c r="AM58" s="56" t="s">
        <v>53</v>
      </c>
      <c r="AN58" s="55"/>
      <c r="AO58" s="57"/>
      <c r="AP58" s="35"/>
      <c r="AQ58" s="36"/>
    </row>
    <row r="59" spans="2:43">
      <c r="B59" s="23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4"/>
    </row>
    <row r="60" spans="2:43" s="1" customFormat="1" ht="15">
      <c r="B60" s="34"/>
      <c r="C60" s="35"/>
      <c r="D60" s="49" t="s">
        <v>54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1"/>
      <c r="AA60" s="35"/>
      <c r="AB60" s="35"/>
      <c r="AC60" s="49" t="s">
        <v>55</v>
      </c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1"/>
      <c r="AP60" s="35"/>
      <c r="AQ60" s="36"/>
    </row>
    <row r="61" spans="2:43">
      <c r="B61" s="23"/>
      <c r="C61" s="26"/>
      <c r="D61" s="52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53"/>
      <c r="AA61" s="26"/>
      <c r="AB61" s="26"/>
      <c r="AC61" s="52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53"/>
      <c r="AP61" s="26"/>
      <c r="AQ61" s="24"/>
    </row>
    <row r="62" spans="2:43">
      <c r="B62" s="23"/>
      <c r="C62" s="26"/>
      <c r="D62" s="52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53"/>
      <c r="AA62" s="26"/>
      <c r="AB62" s="26"/>
      <c r="AC62" s="52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53"/>
      <c r="AP62" s="26"/>
      <c r="AQ62" s="24"/>
    </row>
    <row r="63" spans="2:43">
      <c r="B63" s="23"/>
      <c r="C63" s="26"/>
      <c r="D63" s="52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53"/>
      <c r="AA63" s="26"/>
      <c r="AB63" s="26"/>
      <c r="AC63" s="52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53"/>
      <c r="AP63" s="26"/>
      <c r="AQ63" s="24"/>
    </row>
    <row r="64" spans="2:43">
      <c r="B64" s="23"/>
      <c r="C64" s="26"/>
      <c r="D64" s="52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53"/>
      <c r="AA64" s="26"/>
      <c r="AB64" s="26"/>
      <c r="AC64" s="52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53"/>
      <c r="AP64" s="26"/>
      <c r="AQ64" s="24"/>
    </row>
    <row r="65" spans="2:43">
      <c r="B65" s="23"/>
      <c r="C65" s="26"/>
      <c r="D65" s="52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53"/>
      <c r="AA65" s="26"/>
      <c r="AB65" s="26"/>
      <c r="AC65" s="52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53"/>
      <c r="AP65" s="26"/>
      <c r="AQ65" s="24"/>
    </row>
    <row r="66" spans="2:43">
      <c r="B66" s="23"/>
      <c r="C66" s="26"/>
      <c r="D66" s="52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53"/>
      <c r="AA66" s="26"/>
      <c r="AB66" s="26"/>
      <c r="AC66" s="52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53"/>
      <c r="AP66" s="26"/>
      <c r="AQ66" s="24"/>
    </row>
    <row r="67" spans="2:43">
      <c r="B67" s="23"/>
      <c r="C67" s="26"/>
      <c r="D67" s="52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53"/>
      <c r="AA67" s="26"/>
      <c r="AB67" s="26"/>
      <c r="AC67" s="52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53"/>
      <c r="AP67" s="26"/>
      <c r="AQ67" s="24"/>
    </row>
    <row r="68" spans="2:43">
      <c r="B68" s="23"/>
      <c r="C68" s="26"/>
      <c r="D68" s="52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53"/>
      <c r="AA68" s="26"/>
      <c r="AB68" s="26"/>
      <c r="AC68" s="52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53"/>
      <c r="AP68" s="26"/>
      <c r="AQ68" s="24"/>
    </row>
    <row r="69" spans="2:43" s="1" customFormat="1" ht="15">
      <c r="B69" s="34"/>
      <c r="C69" s="35"/>
      <c r="D69" s="54" t="s">
        <v>52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6" t="s">
        <v>53</v>
      </c>
      <c r="S69" s="55"/>
      <c r="T69" s="55"/>
      <c r="U69" s="55"/>
      <c r="V69" s="55"/>
      <c r="W69" s="55"/>
      <c r="X69" s="55"/>
      <c r="Y69" s="55"/>
      <c r="Z69" s="57"/>
      <c r="AA69" s="35"/>
      <c r="AB69" s="35"/>
      <c r="AC69" s="54" t="s">
        <v>52</v>
      </c>
      <c r="AD69" s="55"/>
      <c r="AE69" s="55"/>
      <c r="AF69" s="55"/>
      <c r="AG69" s="55"/>
      <c r="AH69" s="55"/>
      <c r="AI69" s="55"/>
      <c r="AJ69" s="55"/>
      <c r="AK69" s="55"/>
      <c r="AL69" s="55"/>
      <c r="AM69" s="56" t="s">
        <v>53</v>
      </c>
      <c r="AN69" s="55"/>
      <c r="AO69" s="57"/>
      <c r="AP69" s="35"/>
      <c r="AQ69" s="36"/>
    </row>
    <row r="70" spans="2:43" s="1" customFormat="1" ht="6.95" customHeight="1">
      <c r="B70" s="34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6"/>
    </row>
    <row r="71" spans="2:43" s="1" customFormat="1" ht="6.95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60"/>
    </row>
    <row r="75" spans="2:43" s="1" customFormat="1" ht="6.95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3"/>
    </row>
    <row r="76" spans="2:43" s="1" customFormat="1" ht="36.950000000000003" customHeight="1">
      <c r="B76" s="34"/>
      <c r="C76" s="180" t="s">
        <v>56</v>
      </c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/>
      <c r="Y76" s="181"/>
      <c r="Z76" s="181"/>
      <c r="AA76" s="181"/>
      <c r="AB76" s="181"/>
      <c r="AC76" s="181"/>
      <c r="AD76" s="181"/>
      <c r="AE76" s="181"/>
      <c r="AF76" s="181"/>
      <c r="AG76" s="181"/>
      <c r="AH76" s="181"/>
      <c r="AI76" s="181"/>
      <c r="AJ76" s="181"/>
      <c r="AK76" s="181"/>
      <c r="AL76" s="181"/>
      <c r="AM76" s="181"/>
      <c r="AN76" s="181"/>
      <c r="AO76" s="181"/>
      <c r="AP76" s="181"/>
      <c r="AQ76" s="36"/>
    </row>
    <row r="77" spans="2:43" s="3" customFormat="1" ht="14.45" customHeight="1">
      <c r="B77" s="64"/>
      <c r="C77" s="30" t="s">
        <v>15</v>
      </c>
      <c r="D77" s="65"/>
      <c r="E77" s="65"/>
      <c r="F77" s="65"/>
      <c r="G77" s="65"/>
      <c r="H77" s="65"/>
      <c r="I77" s="65"/>
      <c r="J77" s="65"/>
      <c r="K77" s="65"/>
      <c r="L77" s="65" t="str">
        <f>K5</f>
        <v>210811082</v>
      </c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6"/>
    </row>
    <row r="78" spans="2:43" s="4" customFormat="1" ht="36.950000000000003" customHeight="1">
      <c r="B78" s="67"/>
      <c r="C78" s="68" t="s">
        <v>18</v>
      </c>
      <c r="D78" s="69"/>
      <c r="E78" s="69"/>
      <c r="F78" s="69"/>
      <c r="G78" s="69"/>
      <c r="H78" s="69"/>
      <c r="I78" s="69"/>
      <c r="J78" s="69"/>
      <c r="K78" s="69"/>
      <c r="L78" s="203" t="str">
        <f>K6</f>
        <v>Rekonštrukcia obvodového plášťa telocvične</v>
      </c>
      <c r="M78" s="204"/>
      <c r="N78" s="204"/>
      <c r="O78" s="204"/>
      <c r="P78" s="204"/>
      <c r="Q78" s="204"/>
      <c r="R78" s="204"/>
      <c r="S78" s="204"/>
      <c r="T78" s="204"/>
      <c r="U78" s="204"/>
      <c r="V78" s="204"/>
      <c r="W78" s="204"/>
      <c r="X78" s="204"/>
      <c r="Y78" s="204"/>
      <c r="Z78" s="204"/>
      <c r="AA78" s="204"/>
      <c r="AB78" s="204"/>
      <c r="AC78" s="204"/>
      <c r="AD78" s="204"/>
      <c r="AE78" s="204"/>
      <c r="AF78" s="204"/>
      <c r="AG78" s="204"/>
      <c r="AH78" s="204"/>
      <c r="AI78" s="204"/>
      <c r="AJ78" s="204"/>
      <c r="AK78" s="204"/>
      <c r="AL78" s="204"/>
      <c r="AM78" s="204"/>
      <c r="AN78" s="204"/>
      <c r="AO78" s="204"/>
      <c r="AP78" s="69"/>
      <c r="AQ78" s="70"/>
    </row>
    <row r="79" spans="2:43" s="1" customFormat="1" ht="6.95" customHeight="1"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6"/>
    </row>
    <row r="80" spans="2:43" s="1" customFormat="1" ht="15">
      <c r="B80" s="34"/>
      <c r="C80" s="30" t="s">
        <v>22</v>
      </c>
      <c r="D80" s="35"/>
      <c r="E80" s="35"/>
      <c r="F80" s="35"/>
      <c r="G80" s="35"/>
      <c r="H80" s="35"/>
      <c r="I80" s="35"/>
      <c r="J80" s="35"/>
      <c r="K80" s="35"/>
      <c r="L80" s="71" t="str">
        <f>IF(K8="","",K8)</f>
        <v>Košice - Juh</v>
      </c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0" t="s">
        <v>24</v>
      </c>
      <c r="AJ80" s="35"/>
      <c r="AK80" s="35"/>
      <c r="AL80" s="35"/>
      <c r="AM80" s="72">
        <f>IF(AN8= "","",AN8)</f>
        <v>43817</v>
      </c>
      <c r="AN80" s="35"/>
      <c r="AO80" s="35"/>
      <c r="AP80" s="35"/>
      <c r="AQ80" s="36"/>
    </row>
    <row r="81" spans="1:89" s="1" customFormat="1" ht="6.95" customHeight="1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6"/>
    </row>
    <row r="82" spans="1:89" s="1" customFormat="1" ht="15">
      <c r="B82" s="34"/>
      <c r="C82" s="30" t="s">
        <v>25</v>
      </c>
      <c r="D82" s="35"/>
      <c r="E82" s="35"/>
      <c r="F82" s="35"/>
      <c r="G82" s="35"/>
      <c r="H82" s="35"/>
      <c r="I82" s="35"/>
      <c r="J82" s="35"/>
      <c r="K82" s="35"/>
      <c r="L82" s="65" t="str">
        <f>IF(E11= "","",E11)</f>
        <v>Stredná odborná škola, Gemerská 1, 040 11 Košice</v>
      </c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0" t="s">
        <v>31</v>
      </c>
      <c r="AJ82" s="35"/>
      <c r="AK82" s="35"/>
      <c r="AL82" s="35"/>
      <c r="AM82" s="210" t="str">
        <f>IF(E17="","",E17)</f>
        <v>Ing. Marián Vojtek, Košice</v>
      </c>
      <c r="AN82" s="210"/>
      <c r="AO82" s="210"/>
      <c r="AP82" s="210"/>
      <c r="AQ82" s="36"/>
      <c r="AS82" s="218" t="s">
        <v>57</v>
      </c>
      <c r="AT82" s="219"/>
      <c r="AU82" s="50"/>
      <c r="AV82" s="50"/>
      <c r="AW82" s="50"/>
      <c r="AX82" s="50"/>
      <c r="AY82" s="50"/>
      <c r="AZ82" s="50"/>
      <c r="BA82" s="50"/>
      <c r="BB82" s="50"/>
      <c r="BC82" s="50"/>
      <c r="BD82" s="51"/>
    </row>
    <row r="83" spans="1:89" s="1" customFormat="1" ht="15">
      <c r="B83" s="34"/>
      <c r="C83" s="30" t="s">
        <v>29</v>
      </c>
      <c r="D83" s="35"/>
      <c r="E83" s="35"/>
      <c r="F83" s="35"/>
      <c r="G83" s="35"/>
      <c r="H83" s="35"/>
      <c r="I83" s="35"/>
      <c r="J83" s="35"/>
      <c r="K83" s="35"/>
      <c r="L83" s="65" t="str">
        <f>IF(E14= "Vyplň údaj","",E14)</f>
        <v/>
      </c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0" t="s">
        <v>34</v>
      </c>
      <c r="AJ83" s="35"/>
      <c r="AK83" s="35"/>
      <c r="AL83" s="35"/>
      <c r="AM83" s="210" t="str">
        <f>IF(E20="","",E20)</f>
        <v>Martin Kofira - KM</v>
      </c>
      <c r="AN83" s="210"/>
      <c r="AO83" s="210"/>
      <c r="AP83" s="210"/>
      <c r="AQ83" s="36"/>
      <c r="AS83" s="220"/>
      <c r="AT83" s="221"/>
      <c r="AU83" s="35"/>
      <c r="AV83" s="35"/>
      <c r="AW83" s="35"/>
      <c r="AX83" s="35"/>
      <c r="AY83" s="35"/>
      <c r="AZ83" s="35"/>
      <c r="BA83" s="35"/>
      <c r="BB83" s="35"/>
      <c r="BC83" s="35"/>
      <c r="BD83" s="73"/>
    </row>
    <row r="84" spans="1:89" s="1" customFormat="1" ht="10.9" customHeight="1"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6"/>
      <c r="AS84" s="220"/>
      <c r="AT84" s="221"/>
      <c r="AU84" s="35"/>
      <c r="AV84" s="35"/>
      <c r="AW84" s="35"/>
      <c r="AX84" s="35"/>
      <c r="AY84" s="35"/>
      <c r="AZ84" s="35"/>
      <c r="BA84" s="35"/>
      <c r="BB84" s="35"/>
      <c r="BC84" s="35"/>
      <c r="BD84" s="73"/>
    </row>
    <row r="85" spans="1:89" s="1" customFormat="1" ht="29.25" customHeight="1">
      <c r="B85" s="34"/>
      <c r="C85" s="205" t="s">
        <v>58</v>
      </c>
      <c r="D85" s="206"/>
      <c r="E85" s="206"/>
      <c r="F85" s="206"/>
      <c r="G85" s="206"/>
      <c r="H85" s="74"/>
      <c r="I85" s="207" t="s">
        <v>59</v>
      </c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7" t="s">
        <v>60</v>
      </c>
      <c r="AH85" s="206"/>
      <c r="AI85" s="206"/>
      <c r="AJ85" s="206"/>
      <c r="AK85" s="206"/>
      <c r="AL85" s="206"/>
      <c r="AM85" s="206"/>
      <c r="AN85" s="207" t="s">
        <v>61</v>
      </c>
      <c r="AO85" s="206"/>
      <c r="AP85" s="222"/>
      <c r="AQ85" s="36"/>
      <c r="AS85" s="75" t="s">
        <v>62</v>
      </c>
      <c r="AT85" s="76" t="s">
        <v>63</v>
      </c>
      <c r="AU85" s="76" t="s">
        <v>64</v>
      </c>
      <c r="AV85" s="76" t="s">
        <v>65</v>
      </c>
      <c r="AW85" s="76" t="s">
        <v>66</v>
      </c>
      <c r="AX85" s="76" t="s">
        <v>67</v>
      </c>
      <c r="AY85" s="76" t="s">
        <v>68</v>
      </c>
      <c r="AZ85" s="76" t="s">
        <v>69</v>
      </c>
      <c r="BA85" s="76" t="s">
        <v>70</v>
      </c>
      <c r="BB85" s="76" t="s">
        <v>71</v>
      </c>
      <c r="BC85" s="76" t="s">
        <v>72</v>
      </c>
      <c r="BD85" s="77" t="s">
        <v>73</v>
      </c>
    </row>
    <row r="86" spans="1:89" s="1" customFormat="1" ht="10.9" customHeight="1"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6"/>
      <c r="AS86" s="78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1"/>
    </row>
    <row r="87" spans="1:89" s="4" customFormat="1" ht="32.450000000000003" customHeight="1">
      <c r="B87" s="67"/>
      <c r="C87" s="79" t="s">
        <v>74</v>
      </c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213">
        <f>ROUND(AG88,2)</f>
        <v>0</v>
      </c>
      <c r="AH87" s="213"/>
      <c r="AI87" s="213"/>
      <c r="AJ87" s="213"/>
      <c r="AK87" s="213"/>
      <c r="AL87" s="213"/>
      <c r="AM87" s="213"/>
      <c r="AN87" s="214">
        <f>SUM(AG87,AT87)</f>
        <v>0</v>
      </c>
      <c r="AO87" s="214"/>
      <c r="AP87" s="214"/>
      <c r="AQ87" s="70"/>
      <c r="AS87" s="81">
        <f>ROUND(AS88,2)</f>
        <v>0</v>
      </c>
      <c r="AT87" s="82">
        <f>ROUND(SUM(AV87:AW87),2)</f>
        <v>0</v>
      </c>
      <c r="AU87" s="83">
        <f>ROUND(AU88,5)</f>
        <v>0</v>
      </c>
      <c r="AV87" s="82">
        <f>ROUND(AZ87*L31,2)</f>
        <v>0</v>
      </c>
      <c r="AW87" s="82">
        <f>ROUND(BA87*L32,2)</f>
        <v>0</v>
      </c>
      <c r="AX87" s="82">
        <f>ROUND(BB87*L31,2)</f>
        <v>0</v>
      </c>
      <c r="AY87" s="82">
        <f>ROUND(BC87*L32,2)</f>
        <v>0</v>
      </c>
      <c r="AZ87" s="82">
        <f t="shared" ref="AZ87:BD88" si="0">ROUND(AZ88,2)</f>
        <v>0</v>
      </c>
      <c r="BA87" s="82">
        <f t="shared" si="0"/>
        <v>0</v>
      </c>
      <c r="BB87" s="82">
        <f t="shared" si="0"/>
        <v>0</v>
      </c>
      <c r="BC87" s="82">
        <f t="shared" si="0"/>
        <v>0</v>
      </c>
      <c r="BD87" s="84">
        <f t="shared" si="0"/>
        <v>0</v>
      </c>
      <c r="BS87" s="85" t="s">
        <v>75</v>
      </c>
      <c r="BT87" s="85" t="s">
        <v>76</v>
      </c>
      <c r="BU87" s="86" t="s">
        <v>77</v>
      </c>
      <c r="BV87" s="85" t="s">
        <v>78</v>
      </c>
      <c r="BW87" s="85" t="s">
        <v>79</v>
      </c>
      <c r="BX87" s="85" t="s">
        <v>80</v>
      </c>
    </row>
    <row r="88" spans="1:89" s="5" customFormat="1" ht="31.5" customHeight="1">
      <c r="B88" s="87"/>
      <c r="C88" s="88"/>
      <c r="D88" s="211" t="s">
        <v>81</v>
      </c>
      <c r="E88" s="211"/>
      <c r="F88" s="211"/>
      <c r="G88" s="211"/>
      <c r="H88" s="211"/>
      <c r="I88" s="89"/>
      <c r="J88" s="211" t="s">
        <v>19</v>
      </c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  <c r="AD88" s="211"/>
      <c r="AE88" s="211"/>
      <c r="AF88" s="211"/>
      <c r="AG88" s="217">
        <f>ROUND(AG89,2)</f>
        <v>0</v>
      </c>
      <c r="AH88" s="216"/>
      <c r="AI88" s="216"/>
      <c r="AJ88" s="216"/>
      <c r="AK88" s="216"/>
      <c r="AL88" s="216"/>
      <c r="AM88" s="216"/>
      <c r="AN88" s="215">
        <f>SUM(AG88,AT88)</f>
        <v>0</v>
      </c>
      <c r="AO88" s="216"/>
      <c r="AP88" s="216"/>
      <c r="AQ88" s="90"/>
      <c r="AS88" s="91">
        <f>ROUND(AS89,2)</f>
        <v>0</v>
      </c>
      <c r="AT88" s="92">
        <f>ROUND(SUM(AV88:AW88),2)</f>
        <v>0</v>
      </c>
      <c r="AU88" s="93">
        <f>ROUND(AU89,5)</f>
        <v>0</v>
      </c>
      <c r="AV88" s="92">
        <f>ROUND(AZ88*L31,2)</f>
        <v>0</v>
      </c>
      <c r="AW88" s="92">
        <f>ROUND(BA88*L32,2)</f>
        <v>0</v>
      </c>
      <c r="AX88" s="92">
        <f>ROUND(BB88*L31,2)</f>
        <v>0</v>
      </c>
      <c r="AY88" s="92">
        <f>ROUND(BC88*L32,2)</f>
        <v>0</v>
      </c>
      <c r="AZ88" s="92">
        <f t="shared" si="0"/>
        <v>0</v>
      </c>
      <c r="BA88" s="92">
        <f t="shared" si="0"/>
        <v>0</v>
      </c>
      <c r="BB88" s="92">
        <f t="shared" si="0"/>
        <v>0</v>
      </c>
      <c r="BC88" s="92">
        <f t="shared" si="0"/>
        <v>0</v>
      </c>
      <c r="BD88" s="94">
        <f t="shared" si="0"/>
        <v>0</v>
      </c>
      <c r="BS88" s="95" t="s">
        <v>75</v>
      </c>
      <c r="BT88" s="95" t="s">
        <v>82</v>
      </c>
      <c r="BU88" s="95" t="s">
        <v>77</v>
      </c>
      <c r="BV88" s="95" t="s">
        <v>78</v>
      </c>
      <c r="BW88" s="95" t="s">
        <v>83</v>
      </c>
      <c r="BX88" s="95" t="s">
        <v>79</v>
      </c>
    </row>
    <row r="89" spans="1:89" s="6" customFormat="1" ht="16.5" customHeight="1">
      <c r="A89" s="96" t="s">
        <v>84</v>
      </c>
      <c r="B89" s="97"/>
      <c r="C89" s="98"/>
      <c r="D89" s="98"/>
      <c r="E89" s="212" t="s">
        <v>85</v>
      </c>
      <c r="F89" s="212"/>
      <c r="G89" s="212"/>
      <c r="H89" s="212"/>
      <c r="I89" s="212"/>
      <c r="J89" s="98"/>
      <c r="K89" s="212" t="s">
        <v>86</v>
      </c>
      <c r="L89" s="212"/>
      <c r="M89" s="212"/>
      <c r="N89" s="212"/>
      <c r="O89" s="212"/>
      <c r="P89" s="212"/>
      <c r="Q89" s="212"/>
      <c r="R89" s="212"/>
      <c r="S89" s="212"/>
      <c r="T89" s="212"/>
      <c r="U89" s="212"/>
      <c r="V89" s="212"/>
      <c r="W89" s="212"/>
      <c r="X89" s="212"/>
      <c r="Y89" s="212"/>
      <c r="Z89" s="212"/>
      <c r="AA89" s="212"/>
      <c r="AB89" s="212"/>
      <c r="AC89" s="212"/>
      <c r="AD89" s="212"/>
      <c r="AE89" s="212"/>
      <c r="AF89" s="212"/>
      <c r="AG89" s="197">
        <f>'01.01 - Architektonicko-s...'!M31</f>
        <v>0</v>
      </c>
      <c r="AH89" s="198"/>
      <c r="AI89" s="198"/>
      <c r="AJ89" s="198"/>
      <c r="AK89" s="198"/>
      <c r="AL89" s="198"/>
      <c r="AM89" s="198"/>
      <c r="AN89" s="197">
        <f>SUM(AG89,AT89)</f>
        <v>0</v>
      </c>
      <c r="AO89" s="198"/>
      <c r="AP89" s="198"/>
      <c r="AQ89" s="99"/>
      <c r="AS89" s="100">
        <f>'01.01 - Architektonicko-s...'!M29</f>
        <v>0</v>
      </c>
      <c r="AT89" s="101">
        <f>ROUND(SUM(AV89:AW89),2)</f>
        <v>0</v>
      </c>
      <c r="AU89" s="102">
        <f>'01.01 - Architektonicko-s...'!W133</f>
        <v>0</v>
      </c>
      <c r="AV89" s="101">
        <f>'01.01 - Architektonicko-s...'!M33</f>
        <v>0</v>
      </c>
      <c r="AW89" s="101">
        <f>'01.01 - Architektonicko-s...'!M34</f>
        <v>0</v>
      </c>
      <c r="AX89" s="101">
        <f>'01.01 - Architektonicko-s...'!M35</f>
        <v>0</v>
      </c>
      <c r="AY89" s="101">
        <f>'01.01 - Architektonicko-s...'!M36</f>
        <v>0</v>
      </c>
      <c r="AZ89" s="101">
        <f>'01.01 - Architektonicko-s...'!H33</f>
        <v>0</v>
      </c>
      <c r="BA89" s="101">
        <f>'01.01 - Architektonicko-s...'!H34</f>
        <v>0</v>
      </c>
      <c r="BB89" s="101">
        <f>'01.01 - Architektonicko-s...'!H35</f>
        <v>0</v>
      </c>
      <c r="BC89" s="101">
        <f>'01.01 - Architektonicko-s...'!H36</f>
        <v>0</v>
      </c>
      <c r="BD89" s="103">
        <f>'01.01 - Architektonicko-s...'!H37</f>
        <v>0</v>
      </c>
      <c r="BT89" s="104" t="s">
        <v>87</v>
      </c>
      <c r="BV89" s="104" t="s">
        <v>78</v>
      </c>
      <c r="BW89" s="104" t="s">
        <v>88</v>
      </c>
      <c r="BX89" s="104" t="s">
        <v>83</v>
      </c>
    </row>
    <row r="90" spans="1:89">
      <c r="B90" s="23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4"/>
    </row>
    <row r="91" spans="1:89" s="1" customFormat="1" ht="30" customHeight="1">
      <c r="B91" s="34"/>
      <c r="C91" s="79" t="s">
        <v>89</v>
      </c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214">
        <f>ROUND(SUM(AG92:AG95),2)</f>
        <v>0</v>
      </c>
      <c r="AH91" s="214"/>
      <c r="AI91" s="214"/>
      <c r="AJ91" s="214"/>
      <c r="AK91" s="214"/>
      <c r="AL91" s="214"/>
      <c r="AM91" s="214"/>
      <c r="AN91" s="214">
        <f>ROUND(SUM(AN92:AN95),2)</f>
        <v>0</v>
      </c>
      <c r="AO91" s="214"/>
      <c r="AP91" s="214"/>
      <c r="AQ91" s="36"/>
      <c r="AS91" s="75" t="s">
        <v>90</v>
      </c>
      <c r="AT91" s="76" t="s">
        <v>91</v>
      </c>
      <c r="AU91" s="76" t="s">
        <v>40</v>
      </c>
      <c r="AV91" s="77" t="s">
        <v>63</v>
      </c>
    </row>
    <row r="92" spans="1:89" s="1" customFormat="1" ht="19.899999999999999" customHeight="1">
      <c r="B92" s="34"/>
      <c r="C92" s="35"/>
      <c r="D92" s="105" t="s">
        <v>92</v>
      </c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196">
        <f>ROUND(AG87*AS92,2)</f>
        <v>0</v>
      </c>
      <c r="AH92" s="197"/>
      <c r="AI92" s="197"/>
      <c r="AJ92" s="197"/>
      <c r="AK92" s="197"/>
      <c r="AL92" s="197"/>
      <c r="AM92" s="197"/>
      <c r="AN92" s="197">
        <f>ROUND(AG92+AV92,2)</f>
        <v>0</v>
      </c>
      <c r="AO92" s="197"/>
      <c r="AP92" s="197"/>
      <c r="AQ92" s="36"/>
      <c r="AS92" s="106">
        <v>0</v>
      </c>
      <c r="AT92" s="107" t="s">
        <v>93</v>
      </c>
      <c r="AU92" s="107" t="s">
        <v>41</v>
      </c>
      <c r="AV92" s="108">
        <f>ROUND(IF(AU92="základná",AG92*L31,IF(AU92="znížená",AG92*L32,0)),2)</f>
        <v>0</v>
      </c>
      <c r="BV92" s="19" t="s">
        <v>94</v>
      </c>
      <c r="BY92" s="109">
        <f>IF(AU92="základná",AV92,0)</f>
        <v>0</v>
      </c>
      <c r="BZ92" s="109">
        <f>IF(AU92="znížená",AV92,0)</f>
        <v>0</v>
      </c>
      <c r="CA92" s="109">
        <v>0</v>
      </c>
      <c r="CB92" s="109">
        <v>0</v>
      </c>
      <c r="CC92" s="109">
        <v>0</v>
      </c>
      <c r="CD92" s="109">
        <f>IF(AU92="základná",AG92,0)</f>
        <v>0</v>
      </c>
      <c r="CE92" s="109">
        <f>IF(AU92="znížená",AG92,0)</f>
        <v>0</v>
      </c>
      <c r="CF92" s="109">
        <f>IF(AU92="zákl. prenesená",AG92,0)</f>
        <v>0</v>
      </c>
      <c r="CG92" s="109">
        <f>IF(AU92="zníž. prenesená",AG92,0)</f>
        <v>0</v>
      </c>
      <c r="CH92" s="109">
        <f>IF(AU92="nulová",AG92,0)</f>
        <v>0</v>
      </c>
      <c r="CI92" s="19">
        <f>IF(AU92="základná",1,IF(AU92="znížená",2,IF(AU92="zákl. prenesená",4,IF(AU92="zníž. prenesená",5,3))))</f>
        <v>1</v>
      </c>
      <c r="CJ92" s="19">
        <f>IF(AT92="stavebná časť",1,IF(8892="investičná časť",2,3))</f>
        <v>1</v>
      </c>
      <c r="CK92" s="19" t="str">
        <f>IF(D92="Vyplň vlastné","","x")</f>
        <v>x</v>
      </c>
    </row>
    <row r="93" spans="1:89" s="1" customFormat="1" ht="19.899999999999999" customHeight="1">
      <c r="B93" s="34"/>
      <c r="C93" s="35"/>
      <c r="D93" s="208" t="s">
        <v>95</v>
      </c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209"/>
      <c r="AA93" s="209"/>
      <c r="AB93" s="209"/>
      <c r="AC93" s="35"/>
      <c r="AD93" s="35"/>
      <c r="AE93" s="35"/>
      <c r="AF93" s="35"/>
      <c r="AG93" s="196">
        <f>AG87*AS93</f>
        <v>0</v>
      </c>
      <c r="AH93" s="197"/>
      <c r="AI93" s="197"/>
      <c r="AJ93" s="197"/>
      <c r="AK93" s="197"/>
      <c r="AL93" s="197"/>
      <c r="AM93" s="197"/>
      <c r="AN93" s="197">
        <f>AG93+AV93</f>
        <v>0</v>
      </c>
      <c r="AO93" s="197"/>
      <c r="AP93" s="197"/>
      <c r="AQ93" s="36"/>
      <c r="AS93" s="110">
        <v>0</v>
      </c>
      <c r="AT93" s="111" t="s">
        <v>93</v>
      </c>
      <c r="AU93" s="111" t="s">
        <v>41</v>
      </c>
      <c r="AV93" s="112">
        <f>ROUND(IF(AU93="nulová",0,IF(OR(AU93="základná",AU93="zákl. prenesená"),AG93*L31,AG93*L32)),2)</f>
        <v>0</v>
      </c>
      <c r="BV93" s="19" t="s">
        <v>96</v>
      </c>
      <c r="BY93" s="109">
        <f>IF(AU93="základná",AV93,0)</f>
        <v>0</v>
      </c>
      <c r="BZ93" s="109">
        <f>IF(AU93="znížená",AV93,0)</f>
        <v>0</v>
      </c>
      <c r="CA93" s="109">
        <f>IF(AU93="zákl. prenesená",AV93,0)</f>
        <v>0</v>
      </c>
      <c r="CB93" s="109">
        <f>IF(AU93="zníž. prenesená",AV93,0)</f>
        <v>0</v>
      </c>
      <c r="CC93" s="109">
        <f>IF(AU93="nulová",AV93,0)</f>
        <v>0</v>
      </c>
      <c r="CD93" s="109">
        <f>IF(AU93="základná",AG93,0)</f>
        <v>0</v>
      </c>
      <c r="CE93" s="109">
        <f>IF(AU93="znížená",AG93,0)</f>
        <v>0</v>
      </c>
      <c r="CF93" s="109">
        <f>IF(AU93="zákl. prenesená",AG93,0)</f>
        <v>0</v>
      </c>
      <c r="CG93" s="109">
        <f>IF(AU93="zníž. prenesená",AG93,0)</f>
        <v>0</v>
      </c>
      <c r="CH93" s="109">
        <f>IF(AU93="nulová",AG93,0)</f>
        <v>0</v>
      </c>
      <c r="CI93" s="19">
        <f>IF(AU93="základná",1,IF(AU93="znížená",2,IF(AU93="zákl. prenesená",4,IF(AU93="zníž. prenesená",5,3))))</f>
        <v>1</v>
      </c>
      <c r="CJ93" s="19">
        <f>IF(AT93="stavebná časť",1,IF(8893="investičná časť",2,3))</f>
        <v>1</v>
      </c>
      <c r="CK93" s="19" t="str">
        <f>IF(D93="Vyplň vlastné","","x")</f>
        <v/>
      </c>
    </row>
    <row r="94" spans="1:89" s="1" customFormat="1" ht="19.899999999999999" customHeight="1">
      <c r="B94" s="34"/>
      <c r="C94" s="35"/>
      <c r="D94" s="208" t="s">
        <v>95</v>
      </c>
      <c r="E94" s="209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  <c r="AB94" s="209"/>
      <c r="AC94" s="35"/>
      <c r="AD94" s="35"/>
      <c r="AE94" s="35"/>
      <c r="AF94" s="35"/>
      <c r="AG94" s="196">
        <f>AG87*AS94</f>
        <v>0</v>
      </c>
      <c r="AH94" s="197"/>
      <c r="AI94" s="197"/>
      <c r="AJ94" s="197"/>
      <c r="AK94" s="197"/>
      <c r="AL94" s="197"/>
      <c r="AM94" s="197"/>
      <c r="AN94" s="197">
        <f>AG94+AV94</f>
        <v>0</v>
      </c>
      <c r="AO94" s="197"/>
      <c r="AP94" s="197"/>
      <c r="AQ94" s="36"/>
      <c r="AS94" s="110">
        <v>0</v>
      </c>
      <c r="AT94" s="111" t="s">
        <v>93</v>
      </c>
      <c r="AU94" s="111" t="s">
        <v>41</v>
      </c>
      <c r="AV94" s="112">
        <f>ROUND(IF(AU94="nulová",0,IF(OR(AU94="základná",AU94="zákl. prenesená"),AG94*L31,AG94*L32)),2)</f>
        <v>0</v>
      </c>
      <c r="BV94" s="19" t="s">
        <v>96</v>
      </c>
      <c r="BY94" s="109">
        <f>IF(AU94="základná",AV94,0)</f>
        <v>0</v>
      </c>
      <c r="BZ94" s="109">
        <f>IF(AU94="znížená",AV94,0)</f>
        <v>0</v>
      </c>
      <c r="CA94" s="109">
        <f>IF(AU94="zákl. prenesená",AV94,0)</f>
        <v>0</v>
      </c>
      <c r="CB94" s="109">
        <f>IF(AU94="zníž. prenesená",AV94,0)</f>
        <v>0</v>
      </c>
      <c r="CC94" s="109">
        <f>IF(AU94="nulová",AV94,0)</f>
        <v>0</v>
      </c>
      <c r="CD94" s="109">
        <f>IF(AU94="základná",AG94,0)</f>
        <v>0</v>
      </c>
      <c r="CE94" s="109">
        <f>IF(AU94="znížená",AG94,0)</f>
        <v>0</v>
      </c>
      <c r="CF94" s="109">
        <f>IF(AU94="zákl. prenesená",AG94,0)</f>
        <v>0</v>
      </c>
      <c r="CG94" s="109">
        <f>IF(AU94="zníž. prenesená",AG94,0)</f>
        <v>0</v>
      </c>
      <c r="CH94" s="109">
        <f>IF(AU94="nulová",AG94,0)</f>
        <v>0</v>
      </c>
      <c r="CI94" s="19">
        <f>IF(AU94="základná",1,IF(AU94="znížená",2,IF(AU94="zákl. prenesená",4,IF(AU94="zníž. prenesená",5,3))))</f>
        <v>1</v>
      </c>
      <c r="CJ94" s="19">
        <f>IF(AT94="stavebná časť",1,IF(8894="investičná časť",2,3))</f>
        <v>1</v>
      </c>
      <c r="CK94" s="19" t="str">
        <f>IF(D94="Vyplň vlastné","","x")</f>
        <v/>
      </c>
    </row>
    <row r="95" spans="1:89" s="1" customFormat="1" ht="19.899999999999999" customHeight="1">
      <c r="B95" s="34"/>
      <c r="C95" s="35"/>
      <c r="D95" s="208" t="s">
        <v>95</v>
      </c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209"/>
      <c r="W95" s="209"/>
      <c r="X95" s="209"/>
      <c r="Y95" s="209"/>
      <c r="Z95" s="209"/>
      <c r="AA95" s="209"/>
      <c r="AB95" s="209"/>
      <c r="AC95" s="35"/>
      <c r="AD95" s="35"/>
      <c r="AE95" s="35"/>
      <c r="AF95" s="35"/>
      <c r="AG95" s="196">
        <f>AG87*AS95</f>
        <v>0</v>
      </c>
      <c r="AH95" s="197"/>
      <c r="AI95" s="197"/>
      <c r="AJ95" s="197"/>
      <c r="AK95" s="197"/>
      <c r="AL95" s="197"/>
      <c r="AM95" s="197"/>
      <c r="AN95" s="197">
        <f>AG95+AV95</f>
        <v>0</v>
      </c>
      <c r="AO95" s="197"/>
      <c r="AP95" s="197"/>
      <c r="AQ95" s="36"/>
      <c r="AS95" s="113">
        <v>0</v>
      </c>
      <c r="AT95" s="114" t="s">
        <v>93</v>
      </c>
      <c r="AU95" s="114" t="s">
        <v>41</v>
      </c>
      <c r="AV95" s="103">
        <f>ROUND(IF(AU95="nulová",0,IF(OR(AU95="základná",AU95="zákl. prenesená"),AG95*L31,AG95*L32)),2)</f>
        <v>0</v>
      </c>
      <c r="BV95" s="19" t="s">
        <v>96</v>
      </c>
      <c r="BY95" s="109">
        <f>IF(AU95="základná",AV95,0)</f>
        <v>0</v>
      </c>
      <c r="BZ95" s="109">
        <f>IF(AU95="znížená",AV95,0)</f>
        <v>0</v>
      </c>
      <c r="CA95" s="109">
        <f>IF(AU95="zákl. prenesená",AV95,0)</f>
        <v>0</v>
      </c>
      <c r="CB95" s="109">
        <f>IF(AU95="zníž. prenesená",AV95,0)</f>
        <v>0</v>
      </c>
      <c r="CC95" s="109">
        <f>IF(AU95="nulová",AV95,0)</f>
        <v>0</v>
      </c>
      <c r="CD95" s="109">
        <f>IF(AU95="základná",AG95,0)</f>
        <v>0</v>
      </c>
      <c r="CE95" s="109">
        <f>IF(AU95="znížená",AG95,0)</f>
        <v>0</v>
      </c>
      <c r="CF95" s="109">
        <f>IF(AU95="zákl. prenesená",AG95,0)</f>
        <v>0</v>
      </c>
      <c r="CG95" s="109">
        <f>IF(AU95="zníž. prenesená",AG95,0)</f>
        <v>0</v>
      </c>
      <c r="CH95" s="109">
        <f>IF(AU95="nulová",AG95,0)</f>
        <v>0</v>
      </c>
      <c r="CI95" s="19">
        <f>IF(AU95="základná",1,IF(AU95="znížená",2,IF(AU95="zákl. prenesená",4,IF(AU95="zníž. prenesená",5,3))))</f>
        <v>1</v>
      </c>
      <c r="CJ95" s="19">
        <f>IF(AT95="stavebná časť",1,IF(8895="investičná časť",2,3))</f>
        <v>1</v>
      </c>
      <c r="CK95" s="19" t="str">
        <f>IF(D95="Vyplň vlastné","","x")</f>
        <v/>
      </c>
    </row>
    <row r="96" spans="1:89" s="1" customFormat="1" ht="10.9" customHeight="1">
      <c r="B96" s="34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6"/>
    </row>
    <row r="97" spans="2:43" s="1" customFormat="1" ht="30" customHeight="1">
      <c r="B97" s="34"/>
      <c r="C97" s="115" t="s">
        <v>97</v>
      </c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95">
        <f>ROUND(AG87+AG91,2)</f>
        <v>0</v>
      </c>
      <c r="AH97" s="195"/>
      <c r="AI97" s="195"/>
      <c r="AJ97" s="195"/>
      <c r="AK97" s="195"/>
      <c r="AL97" s="195"/>
      <c r="AM97" s="195"/>
      <c r="AN97" s="195">
        <f>AN87+AN91</f>
        <v>0</v>
      </c>
      <c r="AO97" s="195"/>
      <c r="AP97" s="195"/>
      <c r="AQ97" s="36"/>
    </row>
    <row r="98" spans="2:43" s="1" customFormat="1" ht="6.95" customHeight="1">
      <c r="B98" s="58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60"/>
    </row>
  </sheetData>
  <mergeCells count="62">
    <mergeCell ref="AS82:AT84"/>
    <mergeCell ref="AM83:AP83"/>
    <mergeCell ref="AN85:AP85"/>
    <mergeCell ref="D94:AB94"/>
    <mergeCell ref="AG94:AM94"/>
    <mergeCell ref="D95:AB95"/>
    <mergeCell ref="AG95:AM95"/>
    <mergeCell ref="AM82:AP82"/>
    <mergeCell ref="D88:H88"/>
    <mergeCell ref="J88:AF88"/>
    <mergeCell ref="E89:I89"/>
    <mergeCell ref="K89:AF89"/>
    <mergeCell ref="D93:AB93"/>
    <mergeCell ref="AG87:AM87"/>
    <mergeCell ref="AN87:AP87"/>
    <mergeCell ref="AG91:AM91"/>
    <mergeCell ref="AN91:AP91"/>
    <mergeCell ref="AN88:AP88"/>
    <mergeCell ref="AG88:AM88"/>
    <mergeCell ref="C76:AP76"/>
    <mergeCell ref="L78:AO78"/>
    <mergeCell ref="C85:G85"/>
    <mergeCell ref="I85:AF85"/>
    <mergeCell ref="AG85:AM85"/>
    <mergeCell ref="L35:O35"/>
    <mergeCell ref="W35:AE35"/>
    <mergeCell ref="AK35:AO35"/>
    <mergeCell ref="X37:AB37"/>
    <mergeCell ref="AK37:AO37"/>
    <mergeCell ref="AG97:AM97"/>
    <mergeCell ref="AN97:AP97"/>
    <mergeCell ref="AG93:AM93"/>
    <mergeCell ref="AN95:AP95"/>
    <mergeCell ref="AN89:AP89"/>
    <mergeCell ref="AG89:AM89"/>
    <mergeCell ref="AG92:AM92"/>
    <mergeCell ref="AN92:AP92"/>
    <mergeCell ref="AN93:AP93"/>
    <mergeCell ref="AN94:AP94"/>
    <mergeCell ref="C2:AP2"/>
    <mergeCell ref="C4:AP4"/>
    <mergeCell ref="AR2:BE2"/>
    <mergeCell ref="K5:AO5"/>
    <mergeCell ref="AK33:AO33"/>
    <mergeCell ref="K6:AO6"/>
    <mergeCell ref="L33:O33"/>
    <mergeCell ref="BE5:BE34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W33:AE33"/>
    <mergeCell ref="W34:AE34"/>
    <mergeCell ref="AK34:AO34"/>
    <mergeCell ref="L34:O34"/>
  </mergeCells>
  <dataValidations count="2">
    <dataValidation type="list" allowBlank="1" showInputMessage="1" showErrorMessage="1" error="Povolené sú hodnoty základná, znížená, nulová." sqref="AU92:AU96">
      <formula1>"základná, znížená, nulová"</formula1>
    </dataValidation>
    <dataValidation type="list" allowBlank="1" showInputMessage="1" showErrorMessage="1" error="Povolené sú hodnoty stavebná časť, technologická časť, investičná časť." sqref="AT92:AT96">
      <formula1>"stavebná časť, technologická časť, investičná časť"</formula1>
    </dataValidation>
  </dataValidations>
  <hyperlinks>
    <hyperlink ref="K1:S1" location="C2" display="1) Súhrnný list stavby"/>
    <hyperlink ref="W1:AF1" location="C87" display="2) Rekapitulácia objektov"/>
    <hyperlink ref="A89" location="'01.01 - Architektonicko-s...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249"/>
  <sheetViews>
    <sheetView showGridLines="0" tabSelected="1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7"/>
      <c r="B1" s="12"/>
      <c r="C1" s="12"/>
      <c r="D1" s="13" t="s">
        <v>1</v>
      </c>
      <c r="E1" s="12"/>
      <c r="F1" s="14" t="s">
        <v>98</v>
      </c>
      <c r="G1" s="14"/>
      <c r="H1" s="235" t="s">
        <v>99</v>
      </c>
      <c r="I1" s="235"/>
      <c r="J1" s="235"/>
      <c r="K1" s="235"/>
      <c r="L1" s="14" t="s">
        <v>100</v>
      </c>
      <c r="M1" s="12"/>
      <c r="N1" s="12"/>
      <c r="O1" s="13" t="s">
        <v>101</v>
      </c>
      <c r="P1" s="12"/>
      <c r="Q1" s="12"/>
      <c r="R1" s="12"/>
      <c r="S1" s="14" t="s">
        <v>102</v>
      </c>
      <c r="T1" s="14"/>
      <c r="U1" s="117"/>
      <c r="V1" s="117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178" t="s">
        <v>7</v>
      </c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S2" s="182" t="s">
        <v>8</v>
      </c>
      <c r="T2" s="183"/>
      <c r="U2" s="183"/>
      <c r="V2" s="183"/>
      <c r="W2" s="183"/>
      <c r="X2" s="183"/>
      <c r="Y2" s="183"/>
      <c r="Z2" s="183"/>
      <c r="AA2" s="183"/>
      <c r="AB2" s="183"/>
      <c r="AC2" s="183"/>
      <c r="AT2" s="19" t="s">
        <v>88</v>
      </c>
    </row>
    <row r="3" spans="1:66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AT3" s="19" t="s">
        <v>76</v>
      </c>
    </row>
    <row r="4" spans="1:66" ht="36.950000000000003" customHeight="1">
      <c r="B4" s="23"/>
      <c r="C4" s="180" t="s">
        <v>103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24"/>
      <c r="T4" s="18" t="s">
        <v>12</v>
      </c>
      <c r="AT4" s="19" t="s">
        <v>6</v>
      </c>
    </row>
    <row r="5" spans="1:66" ht="6.95" customHeight="1">
      <c r="B5" s="23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4"/>
    </row>
    <row r="6" spans="1:66" ht="25.35" customHeight="1">
      <c r="B6" s="23"/>
      <c r="C6" s="26"/>
      <c r="D6" s="30" t="s">
        <v>18</v>
      </c>
      <c r="E6" s="26"/>
      <c r="F6" s="236" t="str">
        <f>'Rekapitulácia stavby'!K6</f>
        <v>Rekonštrukcia obvodového plášťa telocvične</v>
      </c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6"/>
      <c r="R6" s="24"/>
    </row>
    <row r="7" spans="1:66" ht="25.35" customHeight="1">
      <c r="B7" s="23"/>
      <c r="C7" s="26"/>
      <c r="D7" s="30" t="s">
        <v>104</v>
      </c>
      <c r="E7" s="26"/>
      <c r="F7" s="236" t="s">
        <v>105</v>
      </c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26"/>
      <c r="R7" s="24"/>
    </row>
    <row r="8" spans="1:66" s="1" customFormat="1" ht="32.85" customHeight="1">
      <c r="B8" s="34"/>
      <c r="C8" s="35"/>
      <c r="D8" s="29" t="s">
        <v>106</v>
      </c>
      <c r="E8" s="35"/>
      <c r="F8" s="186" t="s">
        <v>107</v>
      </c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35"/>
      <c r="R8" s="36"/>
    </row>
    <row r="9" spans="1:66" s="1" customFormat="1" ht="14.45" customHeight="1">
      <c r="B9" s="34"/>
      <c r="C9" s="35"/>
      <c r="D9" s="30" t="s">
        <v>20</v>
      </c>
      <c r="E9" s="35"/>
      <c r="F9" s="28" t="s">
        <v>5</v>
      </c>
      <c r="G9" s="35"/>
      <c r="H9" s="35"/>
      <c r="I9" s="35"/>
      <c r="J9" s="35"/>
      <c r="K9" s="35"/>
      <c r="L9" s="35"/>
      <c r="M9" s="30" t="s">
        <v>21</v>
      </c>
      <c r="N9" s="35"/>
      <c r="O9" s="28" t="s">
        <v>5</v>
      </c>
      <c r="P9" s="35"/>
      <c r="Q9" s="35"/>
      <c r="R9" s="36"/>
    </row>
    <row r="10" spans="1:66" s="1" customFormat="1" ht="14.45" customHeight="1">
      <c r="B10" s="34"/>
      <c r="C10" s="35"/>
      <c r="D10" s="30" t="s">
        <v>22</v>
      </c>
      <c r="E10" s="35"/>
      <c r="F10" s="28" t="s">
        <v>23</v>
      </c>
      <c r="G10" s="35"/>
      <c r="H10" s="35"/>
      <c r="I10" s="35"/>
      <c r="J10" s="35"/>
      <c r="K10" s="35"/>
      <c r="L10" s="35"/>
      <c r="M10" s="30" t="s">
        <v>24</v>
      </c>
      <c r="N10" s="35"/>
      <c r="O10" s="239">
        <f>'Rekapitulácia stavby'!AN8</f>
        <v>43817</v>
      </c>
      <c r="P10" s="240"/>
      <c r="Q10" s="35"/>
      <c r="R10" s="36"/>
    </row>
    <row r="11" spans="1:66" s="1" customFormat="1" ht="10.9" customHeight="1"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6"/>
    </row>
    <row r="12" spans="1:66" s="1" customFormat="1" ht="14.45" customHeight="1">
      <c r="B12" s="34"/>
      <c r="C12" s="35"/>
      <c r="D12" s="30" t="s">
        <v>25</v>
      </c>
      <c r="E12" s="35"/>
      <c r="F12" s="35"/>
      <c r="G12" s="35"/>
      <c r="H12" s="35"/>
      <c r="I12" s="35"/>
      <c r="J12" s="35"/>
      <c r="K12" s="35"/>
      <c r="L12" s="35"/>
      <c r="M12" s="30" t="s">
        <v>26</v>
      </c>
      <c r="N12" s="35"/>
      <c r="O12" s="184" t="s">
        <v>5</v>
      </c>
      <c r="P12" s="184"/>
      <c r="Q12" s="35"/>
      <c r="R12" s="36"/>
    </row>
    <row r="13" spans="1:66" s="1" customFormat="1" ht="18" customHeight="1">
      <c r="B13" s="34"/>
      <c r="C13" s="35"/>
      <c r="D13" s="35"/>
      <c r="E13" s="28" t="s">
        <v>27</v>
      </c>
      <c r="F13" s="35"/>
      <c r="G13" s="35"/>
      <c r="H13" s="35"/>
      <c r="I13" s="35"/>
      <c r="J13" s="35"/>
      <c r="K13" s="35"/>
      <c r="L13" s="35"/>
      <c r="M13" s="30" t="s">
        <v>28</v>
      </c>
      <c r="N13" s="35"/>
      <c r="O13" s="184" t="s">
        <v>5</v>
      </c>
      <c r="P13" s="184"/>
      <c r="Q13" s="35"/>
      <c r="R13" s="36"/>
    </row>
    <row r="14" spans="1:66" s="1" customFormat="1" ht="6.95" customHeight="1"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</row>
    <row r="15" spans="1:66" s="1" customFormat="1" ht="14.45" customHeight="1">
      <c r="B15" s="34"/>
      <c r="C15" s="35"/>
      <c r="D15" s="30" t="s">
        <v>29</v>
      </c>
      <c r="E15" s="35"/>
      <c r="F15" s="35"/>
      <c r="G15" s="35"/>
      <c r="H15" s="35"/>
      <c r="I15" s="35"/>
      <c r="J15" s="35"/>
      <c r="K15" s="35"/>
      <c r="L15" s="35"/>
      <c r="M15" s="30" t="s">
        <v>26</v>
      </c>
      <c r="N15" s="35"/>
      <c r="O15" s="233" t="str">
        <f>IF('Rekapitulácia stavby'!AN13="","",'Rekapitulácia stavby'!AN13)</f>
        <v>Vyplň údaj</v>
      </c>
      <c r="P15" s="184"/>
      <c r="Q15" s="35"/>
      <c r="R15" s="36"/>
    </row>
    <row r="16" spans="1:66" s="1" customFormat="1" ht="18" customHeight="1">
      <c r="B16" s="34"/>
      <c r="C16" s="35"/>
      <c r="D16" s="35"/>
      <c r="E16" s="233" t="str">
        <f>IF('Rekapitulácia stavby'!E14="","",'Rekapitulácia stavby'!E14)</f>
        <v>Vyplň údaj</v>
      </c>
      <c r="F16" s="234"/>
      <c r="G16" s="234"/>
      <c r="H16" s="234"/>
      <c r="I16" s="234"/>
      <c r="J16" s="234"/>
      <c r="K16" s="234"/>
      <c r="L16" s="234"/>
      <c r="M16" s="30" t="s">
        <v>28</v>
      </c>
      <c r="N16" s="35"/>
      <c r="O16" s="233" t="str">
        <f>IF('Rekapitulácia stavby'!AN14="","",'Rekapitulácia stavby'!AN14)</f>
        <v>Vyplň údaj</v>
      </c>
      <c r="P16" s="184"/>
      <c r="Q16" s="35"/>
      <c r="R16" s="36"/>
    </row>
    <row r="17" spans="2:18" s="1" customFormat="1" ht="6.95" customHeight="1"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6"/>
    </row>
    <row r="18" spans="2:18" s="1" customFormat="1" ht="14.45" customHeight="1">
      <c r="B18" s="34"/>
      <c r="C18" s="35"/>
      <c r="D18" s="30" t="s">
        <v>31</v>
      </c>
      <c r="E18" s="35"/>
      <c r="F18" s="35"/>
      <c r="G18" s="35"/>
      <c r="H18" s="35"/>
      <c r="I18" s="35"/>
      <c r="J18" s="35"/>
      <c r="K18" s="35"/>
      <c r="L18" s="35"/>
      <c r="M18" s="30" t="s">
        <v>26</v>
      </c>
      <c r="N18" s="35"/>
      <c r="O18" s="184" t="s">
        <v>5</v>
      </c>
      <c r="P18" s="184"/>
      <c r="Q18" s="35"/>
      <c r="R18" s="36"/>
    </row>
    <row r="19" spans="2:18" s="1" customFormat="1" ht="18" customHeight="1">
      <c r="B19" s="34"/>
      <c r="C19" s="35"/>
      <c r="D19" s="35"/>
      <c r="E19" s="28" t="s">
        <v>32</v>
      </c>
      <c r="F19" s="35"/>
      <c r="G19" s="35"/>
      <c r="H19" s="35"/>
      <c r="I19" s="35"/>
      <c r="J19" s="35"/>
      <c r="K19" s="35"/>
      <c r="L19" s="35"/>
      <c r="M19" s="30" t="s">
        <v>28</v>
      </c>
      <c r="N19" s="35"/>
      <c r="O19" s="184" t="s">
        <v>5</v>
      </c>
      <c r="P19" s="184"/>
      <c r="Q19" s="35"/>
      <c r="R19" s="36"/>
    </row>
    <row r="20" spans="2:18" s="1" customFormat="1" ht="6.95" customHeight="1"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6"/>
    </row>
    <row r="21" spans="2:18" s="1" customFormat="1" ht="14.45" customHeight="1">
      <c r="B21" s="34"/>
      <c r="C21" s="35"/>
      <c r="D21" s="30" t="s">
        <v>34</v>
      </c>
      <c r="E21" s="35"/>
      <c r="F21" s="35"/>
      <c r="G21" s="35"/>
      <c r="H21" s="35"/>
      <c r="I21" s="35"/>
      <c r="J21" s="35"/>
      <c r="K21" s="35"/>
      <c r="L21" s="35"/>
      <c r="M21" s="30" t="s">
        <v>26</v>
      </c>
      <c r="N21" s="35"/>
      <c r="O21" s="184" t="s">
        <v>5</v>
      </c>
      <c r="P21" s="184"/>
      <c r="Q21" s="35"/>
      <c r="R21" s="36"/>
    </row>
    <row r="22" spans="2:18" s="1" customFormat="1" ht="18" customHeight="1">
      <c r="B22" s="34"/>
      <c r="C22" s="35"/>
      <c r="D22" s="35"/>
      <c r="E22" s="28" t="s">
        <v>35</v>
      </c>
      <c r="F22" s="35"/>
      <c r="G22" s="35"/>
      <c r="H22" s="35"/>
      <c r="I22" s="35"/>
      <c r="J22" s="35"/>
      <c r="K22" s="35"/>
      <c r="L22" s="35"/>
      <c r="M22" s="30" t="s">
        <v>28</v>
      </c>
      <c r="N22" s="35"/>
      <c r="O22" s="184" t="s">
        <v>5</v>
      </c>
      <c r="P22" s="184"/>
      <c r="Q22" s="35"/>
      <c r="R22" s="36"/>
    </row>
    <row r="23" spans="2:18" s="1" customFormat="1" ht="6.95" customHeight="1"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4.45" customHeight="1">
      <c r="B24" s="34"/>
      <c r="C24" s="35"/>
      <c r="D24" s="30" t="s">
        <v>36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6"/>
    </row>
    <row r="25" spans="2:18" s="1" customFormat="1" ht="16.5" customHeight="1">
      <c r="B25" s="34"/>
      <c r="C25" s="35"/>
      <c r="D25" s="35"/>
      <c r="E25" s="191" t="s">
        <v>5</v>
      </c>
      <c r="F25" s="191"/>
      <c r="G25" s="191"/>
      <c r="H25" s="191"/>
      <c r="I25" s="191"/>
      <c r="J25" s="191"/>
      <c r="K25" s="191"/>
      <c r="L25" s="191"/>
      <c r="M25" s="35"/>
      <c r="N25" s="35"/>
      <c r="O25" s="35"/>
      <c r="P25" s="35"/>
      <c r="Q25" s="35"/>
      <c r="R25" s="36"/>
    </row>
    <row r="26" spans="2:18" s="1" customFormat="1" ht="6.95" customHeight="1"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6"/>
    </row>
    <row r="27" spans="2:18" s="1" customFormat="1" ht="6.95" customHeight="1">
      <c r="B27" s="34"/>
      <c r="C27" s="35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35"/>
      <c r="R27" s="36"/>
    </row>
    <row r="28" spans="2:18" s="1" customFormat="1" ht="14.45" customHeight="1">
      <c r="B28" s="34"/>
      <c r="C28" s="35"/>
      <c r="D28" s="118" t="s">
        <v>108</v>
      </c>
      <c r="E28" s="35"/>
      <c r="F28" s="35"/>
      <c r="G28" s="35"/>
      <c r="H28" s="35"/>
      <c r="I28" s="35"/>
      <c r="J28" s="35"/>
      <c r="K28" s="35"/>
      <c r="L28" s="35"/>
      <c r="M28" s="192">
        <f>N89</f>
        <v>0</v>
      </c>
      <c r="N28" s="192"/>
      <c r="O28" s="192"/>
      <c r="P28" s="192"/>
      <c r="Q28" s="35"/>
      <c r="R28" s="36"/>
    </row>
    <row r="29" spans="2:18" s="1" customFormat="1" ht="14.45" customHeight="1">
      <c r="B29" s="34"/>
      <c r="C29" s="35"/>
      <c r="D29" s="33" t="s">
        <v>92</v>
      </c>
      <c r="E29" s="35"/>
      <c r="F29" s="35"/>
      <c r="G29" s="35"/>
      <c r="H29" s="35"/>
      <c r="I29" s="35"/>
      <c r="J29" s="35"/>
      <c r="K29" s="35"/>
      <c r="L29" s="35"/>
      <c r="M29" s="192">
        <f>N107</f>
        <v>0</v>
      </c>
      <c r="N29" s="192"/>
      <c r="O29" s="192"/>
      <c r="P29" s="192"/>
      <c r="Q29" s="35"/>
      <c r="R29" s="36"/>
    </row>
    <row r="30" spans="2:18" s="1" customFormat="1" ht="6.95" customHeight="1"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6"/>
    </row>
    <row r="31" spans="2:18" s="1" customFormat="1" ht="25.35" customHeight="1">
      <c r="B31" s="34"/>
      <c r="C31" s="35"/>
      <c r="D31" s="119" t="s">
        <v>39</v>
      </c>
      <c r="E31" s="35"/>
      <c r="F31" s="35"/>
      <c r="G31" s="35"/>
      <c r="H31" s="35"/>
      <c r="I31" s="35"/>
      <c r="J31" s="35"/>
      <c r="K31" s="35"/>
      <c r="L31" s="35"/>
      <c r="M31" s="241">
        <f>ROUND(M28+M29,2)</f>
        <v>0</v>
      </c>
      <c r="N31" s="238"/>
      <c r="O31" s="238"/>
      <c r="P31" s="238"/>
      <c r="Q31" s="35"/>
      <c r="R31" s="36"/>
    </row>
    <row r="32" spans="2:18" s="1" customFormat="1" ht="6.95" customHeight="1">
      <c r="B32" s="34"/>
      <c r="C32" s="35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35"/>
      <c r="R32" s="36"/>
    </row>
    <row r="33" spans="2:18" s="1" customFormat="1" ht="14.45" customHeight="1">
      <c r="B33" s="34"/>
      <c r="C33" s="35"/>
      <c r="D33" s="41" t="s">
        <v>40</v>
      </c>
      <c r="E33" s="41" t="s">
        <v>41</v>
      </c>
      <c r="F33" s="42">
        <v>0.2</v>
      </c>
      <c r="G33" s="120" t="s">
        <v>42</v>
      </c>
      <c r="H33" s="242">
        <f>(SUM(BE107:BE114)+SUM(BE133:BE247))</f>
        <v>0</v>
      </c>
      <c r="I33" s="238"/>
      <c r="J33" s="238"/>
      <c r="K33" s="35"/>
      <c r="L33" s="35"/>
      <c r="M33" s="242">
        <f>ROUND((SUM(BE107:BE114)+SUM(BE133:BE247)), 2)*F33</f>
        <v>0</v>
      </c>
      <c r="N33" s="238"/>
      <c r="O33" s="238"/>
      <c r="P33" s="238"/>
      <c r="Q33" s="35"/>
      <c r="R33" s="36"/>
    </row>
    <row r="34" spans="2:18" s="1" customFormat="1" ht="14.45" customHeight="1">
      <c r="B34" s="34"/>
      <c r="C34" s="35"/>
      <c r="D34" s="35"/>
      <c r="E34" s="41" t="s">
        <v>43</v>
      </c>
      <c r="F34" s="42">
        <v>0.2</v>
      </c>
      <c r="G34" s="120" t="s">
        <v>42</v>
      </c>
      <c r="H34" s="242">
        <f>(SUM(BF107:BF114)+SUM(BF133:BF247))</f>
        <v>0</v>
      </c>
      <c r="I34" s="238"/>
      <c r="J34" s="238"/>
      <c r="K34" s="35"/>
      <c r="L34" s="35"/>
      <c r="M34" s="242">
        <f>ROUND((SUM(BF107:BF114)+SUM(BF133:BF247)), 2)*F34</f>
        <v>0</v>
      </c>
      <c r="N34" s="238"/>
      <c r="O34" s="238"/>
      <c r="P34" s="238"/>
      <c r="Q34" s="35"/>
      <c r="R34" s="36"/>
    </row>
    <row r="35" spans="2:18" s="1" customFormat="1" ht="14.45" hidden="1" customHeight="1">
      <c r="B35" s="34"/>
      <c r="C35" s="35"/>
      <c r="D35" s="35"/>
      <c r="E35" s="41" t="s">
        <v>44</v>
      </c>
      <c r="F35" s="42">
        <v>0.2</v>
      </c>
      <c r="G35" s="120" t="s">
        <v>42</v>
      </c>
      <c r="H35" s="242">
        <f>(SUM(BG107:BG114)+SUM(BG133:BG247))</f>
        <v>0</v>
      </c>
      <c r="I35" s="238"/>
      <c r="J35" s="238"/>
      <c r="K35" s="35"/>
      <c r="L35" s="35"/>
      <c r="M35" s="242">
        <v>0</v>
      </c>
      <c r="N35" s="238"/>
      <c r="O35" s="238"/>
      <c r="P35" s="238"/>
      <c r="Q35" s="35"/>
      <c r="R35" s="36"/>
    </row>
    <row r="36" spans="2:18" s="1" customFormat="1" ht="14.45" hidden="1" customHeight="1">
      <c r="B36" s="34"/>
      <c r="C36" s="35"/>
      <c r="D36" s="35"/>
      <c r="E36" s="41" t="s">
        <v>45</v>
      </c>
      <c r="F36" s="42">
        <v>0.2</v>
      </c>
      <c r="G36" s="120" t="s">
        <v>42</v>
      </c>
      <c r="H36" s="242">
        <f>(SUM(BH107:BH114)+SUM(BH133:BH247))</f>
        <v>0</v>
      </c>
      <c r="I36" s="238"/>
      <c r="J36" s="238"/>
      <c r="K36" s="35"/>
      <c r="L36" s="35"/>
      <c r="M36" s="242">
        <v>0</v>
      </c>
      <c r="N36" s="238"/>
      <c r="O36" s="238"/>
      <c r="P36" s="238"/>
      <c r="Q36" s="35"/>
      <c r="R36" s="36"/>
    </row>
    <row r="37" spans="2:18" s="1" customFormat="1" ht="14.45" hidden="1" customHeight="1">
      <c r="B37" s="34"/>
      <c r="C37" s="35"/>
      <c r="D37" s="35"/>
      <c r="E37" s="41" t="s">
        <v>46</v>
      </c>
      <c r="F37" s="42">
        <v>0</v>
      </c>
      <c r="G37" s="120" t="s">
        <v>42</v>
      </c>
      <c r="H37" s="242">
        <f>(SUM(BI107:BI114)+SUM(BI133:BI247))</f>
        <v>0</v>
      </c>
      <c r="I37" s="238"/>
      <c r="J37" s="238"/>
      <c r="K37" s="35"/>
      <c r="L37" s="35"/>
      <c r="M37" s="242">
        <v>0</v>
      </c>
      <c r="N37" s="238"/>
      <c r="O37" s="238"/>
      <c r="P37" s="238"/>
      <c r="Q37" s="35"/>
      <c r="R37" s="36"/>
    </row>
    <row r="38" spans="2:18" s="1" customFormat="1" ht="6.95" customHeight="1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6"/>
    </row>
    <row r="39" spans="2:18" s="1" customFormat="1" ht="25.35" customHeight="1">
      <c r="B39" s="34"/>
      <c r="C39" s="116"/>
      <c r="D39" s="121" t="s">
        <v>47</v>
      </c>
      <c r="E39" s="74"/>
      <c r="F39" s="74"/>
      <c r="G39" s="122" t="s">
        <v>48</v>
      </c>
      <c r="H39" s="123" t="s">
        <v>49</v>
      </c>
      <c r="I39" s="74"/>
      <c r="J39" s="74"/>
      <c r="K39" s="74"/>
      <c r="L39" s="243">
        <f>SUM(M31:M37)</f>
        <v>0</v>
      </c>
      <c r="M39" s="243"/>
      <c r="N39" s="243"/>
      <c r="O39" s="243"/>
      <c r="P39" s="244"/>
      <c r="Q39" s="116"/>
      <c r="R39" s="36"/>
    </row>
    <row r="40" spans="2:18" s="1" customFormat="1" ht="14.45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 s="1" customFormat="1" ht="14.45" customHeight="1"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6"/>
    </row>
    <row r="42" spans="2:18">
      <c r="B42" s="23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4"/>
    </row>
    <row r="43" spans="2:18">
      <c r="B43" s="23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4"/>
    </row>
    <row r="44" spans="2:18">
      <c r="B44" s="23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4"/>
    </row>
    <row r="45" spans="2:18">
      <c r="B45" s="23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4"/>
    </row>
    <row r="46" spans="2:18">
      <c r="B46" s="23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4"/>
    </row>
    <row r="47" spans="2:18">
      <c r="B47" s="23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4"/>
    </row>
    <row r="48" spans="2:18">
      <c r="B48" s="23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4"/>
    </row>
    <row r="49" spans="2:18">
      <c r="B49" s="23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4"/>
    </row>
    <row r="50" spans="2:18" s="1" customFormat="1" ht="15">
      <c r="B50" s="34"/>
      <c r="C50" s="35"/>
      <c r="D50" s="49" t="s">
        <v>50</v>
      </c>
      <c r="E50" s="50"/>
      <c r="F50" s="50"/>
      <c r="G50" s="50"/>
      <c r="H50" s="51"/>
      <c r="I50" s="35"/>
      <c r="J50" s="49" t="s">
        <v>51</v>
      </c>
      <c r="K50" s="50"/>
      <c r="L50" s="50"/>
      <c r="M50" s="50"/>
      <c r="N50" s="50"/>
      <c r="O50" s="50"/>
      <c r="P50" s="51"/>
      <c r="Q50" s="35"/>
      <c r="R50" s="36"/>
    </row>
    <row r="51" spans="2:18">
      <c r="B51" s="23"/>
      <c r="C51" s="26"/>
      <c r="D51" s="52"/>
      <c r="E51" s="26"/>
      <c r="F51" s="26"/>
      <c r="G51" s="26"/>
      <c r="H51" s="53"/>
      <c r="I51" s="26"/>
      <c r="J51" s="52"/>
      <c r="K51" s="26"/>
      <c r="L51" s="26"/>
      <c r="M51" s="26"/>
      <c r="N51" s="26"/>
      <c r="O51" s="26"/>
      <c r="P51" s="53"/>
      <c r="Q51" s="26"/>
      <c r="R51" s="24"/>
    </row>
    <row r="52" spans="2:18">
      <c r="B52" s="23"/>
      <c r="C52" s="26"/>
      <c r="D52" s="52"/>
      <c r="E52" s="26"/>
      <c r="F52" s="26"/>
      <c r="G52" s="26"/>
      <c r="H52" s="53"/>
      <c r="I52" s="26"/>
      <c r="J52" s="52"/>
      <c r="K52" s="26"/>
      <c r="L52" s="26"/>
      <c r="M52" s="26"/>
      <c r="N52" s="26"/>
      <c r="O52" s="26"/>
      <c r="P52" s="53"/>
      <c r="Q52" s="26"/>
      <c r="R52" s="24"/>
    </row>
    <row r="53" spans="2:18">
      <c r="B53" s="23"/>
      <c r="C53" s="26"/>
      <c r="D53" s="52"/>
      <c r="E53" s="26"/>
      <c r="F53" s="26"/>
      <c r="G53" s="26"/>
      <c r="H53" s="53"/>
      <c r="I53" s="26"/>
      <c r="J53" s="52"/>
      <c r="K53" s="26"/>
      <c r="L53" s="26"/>
      <c r="M53" s="26"/>
      <c r="N53" s="26"/>
      <c r="O53" s="26"/>
      <c r="P53" s="53"/>
      <c r="Q53" s="26"/>
      <c r="R53" s="24"/>
    </row>
    <row r="54" spans="2:18">
      <c r="B54" s="23"/>
      <c r="C54" s="26"/>
      <c r="D54" s="52"/>
      <c r="E54" s="26"/>
      <c r="F54" s="26"/>
      <c r="G54" s="26"/>
      <c r="H54" s="53"/>
      <c r="I54" s="26"/>
      <c r="J54" s="52"/>
      <c r="K54" s="26"/>
      <c r="L54" s="26"/>
      <c r="M54" s="26"/>
      <c r="N54" s="26"/>
      <c r="O54" s="26"/>
      <c r="P54" s="53"/>
      <c r="Q54" s="26"/>
      <c r="R54" s="24"/>
    </row>
    <row r="55" spans="2:18">
      <c r="B55" s="23"/>
      <c r="C55" s="26"/>
      <c r="D55" s="52"/>
      <c r="E55" s="26"/>
      <c r="F55" s="26"/>
      <c r="G55" s="26"/>
      <c r="H55" s="53"/>
      <c r="I55" s="26"/>
      <c r="J55" s="52"/>
      <c r="K55" s="26"/>
      <c r="L55" s="26"/>
      <c r="M55" s="26"/>
      <c r="N55" s="26"/>
      <c r="O55" s="26"/>
      <c r="P55" s="53"/>
      <c r="Q55" s="26"/>
      <c r="R55" s="24"/>
    </row>
    <row r="56" spans="2:18">
      <c r="B56" s="23"/>
      <c r="C56" s="26"/>
      <c r="D56" s="52"/>
      <c r="E56" s="26"/>
      <c r="F56" s="26"/>
      <c r="G56" s="26"/>
      <c r="H56" s="53"/>
      <c r="I56" s="26"/>
      <c r="J56" s="52"/>
      <c r="K56" s="26"/>
      <c r="L56" s="26"/>
      <c r="M56" s="26"/>
      <c r="N56" s="26"/>
      <c r="O56" s="26"/>
      <c r="P56" s="53"/>
      <c r="Q56" s="26"/>
      <c r="R56" s="24"/>
    </row>
    <row r="57" spans="2:18">
      <c r="B57" s="23"/>
      <c r="C57" s="26"/>
      <c r="D57" s="52"/>
      <c r="E57" s="26"/>
      <c r="F57" s="26"/>
      <c r="G57" s="26"/>
      <c r="H57" s="53"/>
      <c r="I57" s="26"/>
      <c r="J57" s="52"/>
      <c r="K57" s="26"/>
      <c r="L57" s="26"/>
      <c r="M57" s="26"/>
      <c r="N57" s="26"/>
      <c r="O57" s="26"/>
      <c r="P57" s="53"/>
      <c r="Q57" s="26"/>
      <c r="R57" s="24"/>
    </row>
    <row r="58" spans="2:18">
      <c r="B58" s="23"/>
      <c r="C58" s="26"/>
      <c r="D58" s="52"/>
      <c r="E58" s="26"/>
      <c r="F58" s="26"/>
      <c r="G58" s="26"/>
      <c r="H58" s="53"/>
      <c r="I58" s="26"/>
      <c r="J58" s="52"/>
      <c r="K58" s="26"/>
      <c r="L58" s="26"/>
      <c r="M58" s="26"/>
      <c r="N58" s="26"/>
      <c r="O58" s="26"/>
      <c r="P58" s="53"/>
      <c r="Q58" s="26"/>
      <c r="R58" s="24"/>
    </row>
    <row r="59" spans="2:18" s="1" customFormat="1" ht="15">
      <c r="B59" s="34"/>
      <c r="C59" s="35"/>
      <c r="D59" s="54" t="s">
        <v>52</v>
      </c>
      <c r="E59" s="55"/>
      <c r="F59" s="55"/>
      <c r="G59" s="56" t="s">
        <v>53</v>
      </c>
      <c r="H59" s="57"/>
      <c r="I59" s="35"/>
      <c r="J59" s="54" t="s">
        <v>52</v>
      </c>
      <c r="K59" s="55"/>
      <c r="L59" s="55"/>
      <c r="M59" s="55"/>
      <c r="N59" s="56" t="s">
        <v>53</v>
      </c>
      <c r="O59" s="55"/>
      <c r="P59" s="57"/>
      <c r="Q59" s="35"/>
      <c r="R59" s="36"/>
    </row>
    <row r="60" spans="2:18">
      <c r="B60" s="23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4"/>
    </row>
    <row r="61" spans="2:18" s="1" customFormat="1" ht="15">
      <c r="B61" s="34"/>
      <c r="C61" s="35"/>
      <c r="D61" s="49" t="s">
        <v>54</v>
      </c>
      <c r="E61" s="50"/>
      <c r="F61" s="50"/>
      <c r="G61" s="50"/>
      <c r="H61" s="51"/>
      <c r="I61" s="35"/>
      <c r="J61" s="49" t="s">
        <v>55</v>
      </c>
      <c r="K61" s="50"/>
      <c r="L61" s="50"/>
      <c r="M61" s="50"/>
      <c r="N61" s="50"/>
      <c r="O61" s="50"/>
      <c r="P61" s="51"/>
      <c r="Q61" s="35"/>
      <c r="R61" s="36"/>
    </row>
    <row r="62" spans="2:18">
      <c r="B62" s="23"/>
      <c r="C62" s="26"/>
      <c r="D62" s="52"/>
      <c r="E62" s="26"/>
      <c r="F62" s="26"/>
      <c r="G62" s="26"/>
      <c r="H62" s="53"/>
      <c r="I62" s="26"/>
      <c r="J62" s="52"/>
      <c r="K62" s="26"/>
      <c r="L62" s="26"/>
      <c r="M62" s="26"/>
      <c r="N62" s="26"/>
      <c r="O62" s="26"/>
      <c r="P62" s="53"/>
      <c r="Q62" s="26"/>
      <c r="R62" s="24"/>
    </row>
    <row r="63" spans="2:18">
      <c r="B63" s="23"/>
      <c r="C63" s="26"/>
      <c r="D63" s="52"/>
      <c r="E63" s="26"/>
      <c r="F63" s="26"/>
      <c r="G63" s="26"/>
      <c r="H63" s="53"/>
      <c r="I63" s="26"/>
      <c r="J63" s="52"/>
      <c r="K63" s="26"/>
      <c r="L63" s="26"/>
      <c r="M63" s="26"/>
      <c r="N63" s="26"/>
      <c r="O63" s="26"/>
      <c r="P63" s="53"/>
      <c r="Q63" s="26"/>
      <c r="R63" s="24"/>
    </row>
    <row r="64" spans="2:18">
      <c r="B64" s="23"/>
      <c r="C64" s="26"/>
      <c r="D64" s="52"/>
      <c r="E64" s="26"/>
      <c r="F64" s="26"/>
      <c r="G64" s="26"/>
      <c r="H64" s="53"/>
      <c r="I64" s="26"/>
      <c r="J64" s="52"/>
      <c r="K64" s="26"/>
      <c r="L64" s="26"/>
      <c r="M64" s="26"/>
      <c r="N64" s="26"/>
      <c r="O64" s="26"/>
      <c r="P64" s="53"/>
      <c r="Q64" s="26"/>
      <c r="R64" s="24"/>
    </row>
    <row r="65" spans="2:18">
      <c r="B65" s="23"/>
      <c r="C65" s="26"/>
      <c r="D65" s="52"/>
      <c r="E65" s="26"/>
      <c r="F65" s="26"/>
      <c r="G65" s="26"/>
      <c r="H65" s="53"/>
      <c r="I65" s="26"/>
      <c r="J65" s="52"/>
      <c r="K65" s="26"/>
      <c r="L65" s="26"/>
      <c r="M65" s="26"/>
      <c r="N65" s="26"/>
      <c r="O65" s="26"/>
      <c r="P65" s="53"/>
      <c r="Q65" s="26"/>
      <c r="R65" s="24"/>
    </row>
    <row r="66" spans="2:18">
      <c r="B66" s="23"/>
      <c r="C66" s="26"/>
      <c r="D66" s="52"/>
      <c r="E66" s="26"/>
      <c r="F66" s="26"/>
      <c r="G66" s="26"/>
      <c r="H66" s="53"/>
      <c r="I66" s="26"/>
      <c r="J66" s="52"/>
      <c r="K66" s="26"/>
      <c r="L66" s="26"/>
      <c r="M66" s="26"/>
      <c r="N66" s="26"/>
      <c r="O66" s="26"/>
      <c r="P66" s="53"/>
      <c r="Q66" s="26"/>
      <c r="R66" s="24"/>
    </row>
    <row r="67" spans="2:18">
      <c r="B67" s="23"/>
      <c r="C67" s="26"/>
      <c r="D67" s="52"/>
      <c r="E67" s="26"/>
      <c r="F67" s="26"/>
      <c r="G67" s="26"/>
      <c r="H67" s="53"/>
      <c r="I67" s="26"/>
      <c r="J67" s="52"/>
      <c r="K67" s="26"/>
      <c r="L67" s="26"/>
      <c r="M67" s="26"/>
      <c r="N67" s="26"/>
      <c r="O67" s="26"/>
      <c r="P67" s="53"/>
      <c r="Q67" s="26"/>
      <c r="R67" s="24"/>
    </row>
    <row r="68" spans="2:18">
      <c r="B68" s="23"/>
      <c r="C68" s="26"/>
      <c r="D68" s="52"/>
      <c r="E68" s="26"/>
      <c r="F68" s="26"/>
      <c r="G68" s="26"/>
      <c r="H68" s="53"/>
      <c r="I68" s="26"/>
      <c r="J68" s="52"/>
      <c r="K68" s="26"/>
      <c r="L68" s="26"/>
      <c r="M68" s="26"/>
      <c r="N68" s="26"/>
      <c r="O68" s="26"/>
      <c r="P68" s="53"/>
      <c r="Q68" s="26"/>
      <c r="R68" s="24"/>
    </row>
    <row r="69" spans="2:18">
      <c r="B69" s="23"/>
      <c r="C69" s="26"/>
      <c r="D69" s="52"/>
      <c r="E69" s="26"/>
      <c r="F69" s="26"/>
      <c r="G69" s="26"/>
      <c r="H69" s="53"/>
      <c r="I69" s="26"/>
      <c r="J69" s="52"/>
      <c r="K69" s="26"/>
      <c r="L69" s="26"/>
      <c r="M69" s="26"/>
      <c r="N69" s="26"/>
      <c r="O69" s="26"/>
      <c r="P69" s="53"/>
      <c r="Q69" s="26"/>
      <c r="R69" s="24"/>
    </row>
    <row r="70" spans="2:18" s="1" customFormat="1" ht="15">
      <c r="B70" s="34"/>
      <c r="C70" s="35"/>
      <c r="D70" s="54" t="s">
        <v>52</v>
      </c>
      <c r="E70" s="55"/>
      <c r="F70" s="55"/>
      <c r="G70" s="56" t="s">
        <v>53</v>
      </c>
      <c r="H70" s="57"/>
      <c r="I70" s="35"/>
      <c r="J70" s="54" t="s">
        <v>52</v>
      </c>
      <c r="K70" s="55"/>
      <c r="L70" s="55"/>
      <c r="M70" s="55"/>
      <c r="N70" s="56" t="s">
        <v>53</v>
      </c>
      <c r="O70" s="55"/>
      <c r="P70" s="57"/>
      <c r="Q70" s="35"/>
      <c r="R70" s="36"/>
    </row>
    <row r="71" spans="2:18" s="1" customFormat="1" ht="14.45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5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50000000000003" customHeight="1">
      <c r="B76" s="34"/>
      <c r="C76" s="180" t="s">
        <v>109</v>
      </c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36"/>
    </row>
    <row r="77" spans="2:18" s="1" customFormat="1" ht="6.9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>
      <c r="B78" s="34"/>
      <c r="C78" s="30" t="s">
        <v>18</v>
      </c>
      <c r="D78" s="35"/>
      <c r="E78" s="35"/>
      <c r="F78" s="236" t="str">
        <f>F6</f>
        <v>Rekonštrukcia obvodového plášťa telocvične</v>
      </c>
      <c r="G78" s="237"/>
      <c r="H78" s="237"/>
      <c r="I78" s="237"/>
      <c r="J78" s="237"/>
      <c r="K78" s="237"/>
      <c r="L78" s="237"/>
      <c r="M78" s="237"/>
      <c r="N78" s="237"/>
      <c r="O78" s="237"/>
      <c r="P78" s="237"/>
      <c r="Q78" s="35"/>
      <c r="R78" s="36"/>
    </row>
    <row r="79" spans="2:18" ht="30" customHeight="1">
      <c r="B79" s="23"/>
      <c r="C79" s="30" t="s">
        <v>104</v>
      </c>
      <c r="D79" s="26"/>
      <c r="E79" s="26"/>
      <c r="F79" s="236" t="s">
        <v>105</v>
      </c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26"/>
      <c r="R79" s="24"/>
    </row>
    <row r="80" spans="2:18" s="1" customFormat="1" ht="36.950000000000003" customHeight="1">
      <c r="B80" s="34"/>
      <c r="C80" s="68" t="s">
        <v>106</v>
      </c>
      <c r="D80" s="35"/>
      <c r="E80" s="35"/>
      <c r="F80" s="203" t="str">
        <f>F8</f>
        <v>01.01 - Architektonicko-stavebné riešenie</v>
      </c>
      <c r="G80" s="238"/>
      <c r="H80" s="238"/>
      <c r="I80" s="238"/>
      <c r="J80" s="238"/>
      <c r="K80" s="238"/>
      <c r="L80" s="238"/>
      <c r="M80" s="238"/>
      <c r="N80" s="238"/>
      <c r="O80" s="238"/>
      <c r="P80" s="238"/>
      <c r="Q80" s="35"/>
      <c r="R80" s="36"/>
    </row>
    <row r="81" spans="2:47" s="1" customFormat="1" ht="6.95" customHeight="1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6"/>
    </row>
    <row r="82" spans="2:47" s="1" customFormat="1" ht="18" customHeight="1">
      <c r="B82" s="34"/>
      <c r="C82" s="30" t="s">
        <v>22</v>
      </c>
      <c r="D82" s="35"/>
      <c r="E82" s="35"/>
      <c r="F82" s="28" t="str">
        <f>F10</f>
        <v>Košice - Juh</v>
      </c>
      <c r="G82" s="35"/>
      <c r="H82" s="35"/>
      <c r="I82" s="35"/>
      <c r="J82" s="35"/>
      <c r="K82" s="30" t="s">
        <v>24</v>
      </c>
      <c r="L82" s="35"/>
      <c r="M82" s="240">
        <f>IF(O10="","",O10)</f>
        <v>43817</v>
      </c>
      <c r="N82" s="240"/>
      <c r="O82" s="240"/>
      <c r="P82" s="240"/>
      <c r="Q82" s="35"/>
      <c r="R82" s="36"/>
    </row>
    <row r="83" spans="2:47" s="1" customFormat="1" ht="6.95" customHeight="1"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6"/>
    </row>
    <row r="84" spans="2:47" s="1" customFormat="1" ht="15">
      <c r="B84" s="34"/>
      <c r="C84" s="30" t="s">
        <v>25</v>
      </c>
      <c r="D84" s="35"/>
      <c r="E84" s="35"/>
      <c r="F84" s="28" t="str">
        <f>E13</f>
        <v>Stredná odborná škola, Gemerská 1, 040 11 Košice</v>
      </c>
      <c r="G84" s="35"/>
      <c r="H84" s="35"/>
      <c r="I84" s="35"/>
      <c r="J84" s="35"/>
      <c r="K84" s="30" t="s">
        <v>31</v>
      </c>
      <c r="L84" s="35"/>
      <c r="M84" s="184" t="str">
        <f>E19</f>
        <v>Ing. Marián Vojtek, Košice</v>
      </c>
      <c r="N84" s="184"/>
      <c r="O84" s="184"/>
      <c r="P84" s="184"/>
      <c r="Q84" s="184"/>
      <c r="R84" s="36"/>
    </row>
    <row r="85" spans="2:47" s="1" customFormat="1" ht="14.45" customHeight="1">
      <c r="B85" s="34"/>
      <c r="C85" s="30" t="s">
        <v>29</v>
      </c>
      <c r="D85" s="35"/>
      <c r="E85" s="35"/>
      <c r="F85" s="28" t="str">
        <f>IF(E16="","",E16)</f>
        <v>Vyplň údaj</v>
      </c>
      <c r="G85" s="35"/>
      <c r="H85" s="35"/>
      <c r="I85" s="35"/>
      <c r="J85" s="35"/>
      <c r="K85" s="30" t="s">
        <v>34</v>
      </c>
      <c r="L85" s="35"/>
      <c r="M85" s="184" t="str">
        <f>E22</f>
        <v>Martin Kofira - KM</v>
      </c>
      <c r="N85" s="184"/>
      <c r="O85" s="184"/>
      <c r="P85" s="184"/>
      <c r="Q85" s="184"/>
      <c r="R85" s="36"/>
    </row>
    <row r="86" spans="2:47" s="1" customFormat="1" ht="10.35" customHeight="1"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6"/>
    </row>
    <row r="87" spans="2:47" s="1" customFormat="1" ht="29.25" customHeight="1">
      <c r="B87" s="34"/>
      <c r="C87" s="245" t="s">
        <v>110</v>
      </c>
      <c r="D87" s="246"/>
      <c r="E87" s="246"/>
      <c r="F87" s="246"/>
      <c r="G87" s="246"/>
      <c r="H87" s="116"/>
      <c r="I87" s="116"/>
      <c r="J87" s="116"/>
      <c r="K87" s="116"/>
      <c r="L87" s="116"/>
      <c r="M87" s="116"/>
      <c r="N87" s="245" t="s">
        <v>111</v>
      </c>
      <c r="O87" s="246"/>
      <c r="P87" s="246"/>
      <c r="Q87" s="246"/>
      <c r="R87" s="36"/>
    </row>
    <row r="88" spans="2:47" s="1" customFormat="1" ht="10.35" customHeight="1"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6"/>
    </row>
    <row r="89" spans="2:47" s="1" customFormat="1" ht="29.25" customHeight="1">
      <c r="B89" s="34"/>
      <c r="C89" s="124" t="s">
        <v>112</v>
      </c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214">
        <f>N133</f>
        <v>0</v>
      </c>
      <c r="O89" s="247"/>
      <c r="P89" s="247"/>
      <c r="Q89" s="247"/>
      <c r="R89" s="36"/>
      <c r="AU89" s="19" t="s">
        <v>113</v>
      </c>
    </row>
    <row r="90" spans="2:47" s="7" customFormat="1" ht="24.95" customHeight="1">
      <c r="B90" s="125"/>
      <c r="C90" s="126"/>
      <c r="D90" s="127" t="s">
        <v>114</v>
      </c>
      <c r="E90" s="126"/>
      <c r="F90" s="126"/>
      <c r="G90" s="126"/>
      <c r="H90" s="126"/>
      <c r="I90" s="126"/>
      <c r="J90" s="126"/>
      <c r="K90" s="126"/>
      <c r="L90" s="126"/>
      <c r="M90" s="126"/>
      <c r="N90" s="248">
        <f>N134</f>
        <v>0</v>
      </c>
      <c r="O90" s="249"/>
      <c r="P90" s="249"/>
      <c r="Q90" s="249"/>
      <c r="R90" s="128"/>
    </row>
    <row r="91" spans="2:47" s="8" customFormat="1" ht="19.899999999999999" customHeight="1">
      <c r="B91" s="129"/>
      <c r="C91" s="98"/>
      <c r="D91" s="105" t="s">
        <v>115</v>
      </c>
      <c r="E91" s="98"/>
      <c r="F91" s="98"/>
      <c r="G91" s="98"/>
      <c r="H91" s="98"/>
      <c r="I91" s="98"/>
      <c r="J91" s="98"/>
      <c r="K91" s="98"/>
      <c r="L91" s="98"/>
      <c r="M91" s="98"/>
      <c r="N91" s="197">
        <f>N135</f>
        <v>0</v>
      </c>
      <c r="O91" s="198"/>
      <c r="P91" s="198"/>
      <c r="Q91" s="198"/>
      <c r="R91" s="130"/>
    </row>
    <row r="92" spans="2:47" s="8" customFormat="1" ht="19.899999999999999" customHeight="1">
      <c r="B92" s="129"/>
      <c r="C92" s="98"/>
      <c r="D92" s="105" t="s">
        <v>116</v>
      </c>
      <c r="E92" s="98"/>
      <c r="F92" s="98"/>
      <c r="G92" s="98"/>
      <c r="H92" s="98"/>
      <c r="I92" s="98"/>
      <c r="J92" s="98"/>
      <c r="K92" s="98"/>
      <c r="L92" s="98"/>
      <c r="M92" s="98"/>
      <c r="N92" s="197">
        <f>N139</f>
        <v>0</v>
      </c>
      <c r="O92" s="198"/>
      <c r="P92" s="198"/>
      <c r="Q92" s="198"/>
      <c r="R92" s="130"/>
    </row>
    <row r="93" spans="2:47" s="8" customFormat="1" ht="19.899999999999999" customHeight="1">
      <c r="B93" s="129"/>
      <c r="C93" s="98"/>
      <c r="D93" s="105" t="s">
        <v>117</v>
      </c>
      <c r="E93" s="98"/>
      <c r="F93" s="98"/>
      <c r="G93" s="98"/>
      <c r="H93" s="98"/>
      <c r="I93" s="98"/>
      <c r="J93" s="98"/>
      <c r="K93" s="98"/>
      <c r="L93" s="98"/>
      <c r="M93" s="98"/>
      <c r="N93" s="197">
        <f>N146</f>
        <v>0</v>
      </c>
      <c r="O93" s="198"/>
      <c r="P93" s="198"/>
      <c r="Q93" s="198"/>
      <c r="R93" s="130"/>
    </row>
    <row r="94" spans="2:47" s="8" customFormat="1" ht="19.899999999999999" customHeight="1">
      <c r="B94" s="129"/>
      <c r="C94" s="98"/>
      <c r="D94" s="105" t="s">
        <v>118</v>
      </c>
      <c r="E94" s="98"/>
      <c r="F94" s="98"/>
      <c r="G94" s="98"/>
      <c r="H94" s="98"/>
      <c r="I94" s="98"/>
      <c r="J94" s="98"/>
      <c r="K94" s="98"/>
      <c r="L94" s="98"/>
      <c r="M94" s="98"/>
      <c r="N94" s="197">
        <f>N164</f>
        <v>0</v>
      </c>
      <c r="O94" s="198"/>
      <c r="P94" s="198"/>
      <c r="Q94" s="198"/>
      <c r="R94" s="130"/>
    </row>
    <row r="95" spans="2:47" s="7" customFormat="1" ht="24.95" customHeight="1">
      <c r="B95" s="125"/>
      <c r="C95" s="126"/>
      <c r="D95" s="127" t="s">
        <v>119</v>
      </c>
      <c r="E95" s="126"/>
      <c r="F95" s="126"/>
      <c r="G95" s="126"/>
      <c r="H95" s="126"/>
      <c r="I95" s="126"/>
      <c r="J95" s="126"/>
      <c r="K95" s="126"/>
      <c r="L95" s="126"/>
      <c r="M95" s="126"/>
      <c r="N95" s="248">
        <f>N166</f>
        <v>0</v>
      </c>
      <c r="O95" s="249"/>
      <c r="P95" s="249"/>
      <c r="Q95" s="249"/>
      <c r="R95" s="128"/>
    </row>
    <row r="96" spans="2:47" s="8" customFormat="1" ht="19.899999999999999" customHeight="1">
      <c r="B96" s="129"/>
      <c r="C96" s="98"/>
      <c r="D96" s="105" t="s">
        <v>120</v>
      </c>
      <c r="E96" s="98"/>
      <c r="F96" s="98"/>
      <c r="G96" s="98"/>
      <c r="H96" s="98"/>
      <c r="I96" s="98"/>
      <c r="J96" s="98"/>
      <c r="K96" s="98"/>
      <c r="L96" s="98"/>
      <c r="M96" s="98"/>
      <c r="N96" s="197">
        <f>N167</f>
        <v>0</v>
      </c>
      <c r="O96" s="198"/>
      <c r="P96" s="198"/>
      <c r="Q96" s="198"/>
      <c r="R96" s="130"/>
    </row>
    <row r="97" spans="2:65" s="8" customFormat="1" ht="19.899999999999999" customHeight="1">
      <c r="B97" s="129"/>
      <c r="C97" s="98"/>
      <c r="D97" s="105" t="s">
        <v>121</v>
      </c>
      <c r="E97" s="98"/>
      <c r="F97" s="98"/>
      <c r="G97" s="98"/>
      <c r="H97" s="98"/>
      <c r="I97" s="98"/>
      <c r="J97" s="98"/>
      <c r="K97" s="98"/>
      <c r="L97" s="98"/>
      <c r="M97" s="98"/>
      <c r="N97" s="197">
        <f>N177</f>
        <v>0</v>
      </c>
      <c r="O97" s="198"/>
      <c r="P97" s="198"/>
      <c r="Q97" s="198"/>
      <c r="R97" s="130"/>
    </row>
    <row r="98" spans="2:65" s="8" customFormat="1" ht="19.899999999999999" customHeight="1">
      <c r="B98" s="129"/>
      <c r="C98" s="98"/>
      <c r="D98" s="105" t="s">
        <v>122</v>
      </c>
      <c r="E98" s="98"/>
      <c r="F98" s="98"/>
      <c r="G98" s="98"/>
      <c r="H98" s="98"/>
      <c r="I98" s="98"/>
      <c r="J98" s="98"/>
      <c r="K98" s="98"/>
      <c r="L98" s="98"/>
      <c r="M98" s="98"/>
      <c r="N98" s="197">
        <f>N193</f>
        <v>0</v>
      </c>
      <c r="O98" s="198"/>
      <c r="P98" s="198"/>
      <c r="Q98" s="198"/>
      <c r="R98" s="130"/>
    </row>
    <row r="99" spans="2:65" s="8" customFormat="1" ht="19.899999999999999" customHeight="1">
      <c r="B99" s="129"/>
      <c r="C99" s="98"/>
      <c r="D99" s="105" t="s">
        <v>123</v>
      </c>
      <c r="E99" s="98"/>
      <c r="F99" s="98"/>
      <c r="G99" s="98"/>
      <c r="H99" s="98"/>
      <c r="I99" s="98"/>
      <c r="J99" s="98"/>
      <c r="K99" s="98"/>
      <c r="L99" s="98"/>
      <c r="M99" s="98"/>
      <c r="N99" s="197">
        <f>N196</f>
        <v>0</v>
      </c>
      <c r="O99" s="198"/>
      <c r="P99" s="198"/>
      <c r="Q99" s="198"/>
      <c r="R99" s="130"/>
    </row>
    <row r="100" spans="2:65" s="8" customFormat="1" ht="19.899999999999999" customHeight="1">
      <c r="B100" s="129"/>
      <c r="C100" s="98"/>
      <c r="D100" s="105" t="s">
        <v>124</v>
      </c>
      <c r="E100" s="98"/>
      <c r="F100" s="98"/>
      <c r="G100" s="98"/>
      <c r="H100" s="98"/>
      <c r="I100" s="98"/>
      <c r="J100" s="98"/>
      <c r="K100" s="98"/>
      <c r="L100" s="98"/>
      <c r="M100" s="98"/>
      <c r="N100" s="197">
        <f>N202</f>
        <v>0</v>
      </c>
      <c r="O100" s="198"/>
      <c r="P100" s="198"/>
      <c r="Q100" s="198"/>
      <c r="R100" s="130"/>
    </row>
    <row r="101" spans="2:65" s="8" customFormat="1" ht="19.899999999999999" customHeight="1">
      <c r="B101" s="129"/>
      <c r="C101" s="98"/>
      <c r="D101" s="105" t="s">
        <v>125</v>
      </c>
      <c r="E101" s="98"/>
      <c r="F101" s="98"/>
      <c r="G101" s="98"/>
      <c r="H101" s="98"/>
      <c r="I101" s="98"/>
      <c r="J101" s="98"/>
      <c r="K101" s="98"/>
      <c r="L101" s="98"/>
      <c r="M101" s="98"/>
      <c r="N101" s="197">
        <f>N205</f>
        <v>0</v>
      </c>
      <c r="O101" s="198"/>
      <c r="P101" s="198"/>
      <c r="Q101" s="198"/>
      <c r="R101" s="130"/>
    </row>
    <row r="102" spans="2:65" s="8" customFormat="1" ht="19.899999999999999" customHeight="1">
      <c r="B102" s="129"/>
      <c r="C102" s="98"/>
      <c r="D102" s="105" t="s">
        <v>126</v>
      </c>
      <c r="E102" s="98"/>
      <c r="F102" s="98"/>
      <c r="G102" s="98"/>
      <c r="H102" s="98"/>
      <c r="I102" s="98"/>
      <c r="J102" s="98"/>
      <c r="K102" s="98"/>
      <c r="L102" s="98"/>
      <c r="M102" s="98"/>
      <c r="N102" s="197">
        <f>N218</f>
        <v>0</v>
      </c>
      <c r="O102" s="198"/>
      <c r="P102" s="198"/>
      <c r="Q102" s="198"/>
      <c r="R102" s="130"/>
    </row>
    <row r="103" spans="2:65" s="8" customFormat="1" ht="19.899999999999999" customHeight="1">
      <c r="B103" s="129"/>
      <c r="C103" s="98"/>
      <c r="D103" s="105" t="s">
        <v>127</v>
      </c>
      <c r="E103" s="98"/>
      <c r="F103" s="98"/>
      <c r="G103" s="98"/>
      <c r="H103" s="98"/>
      <c r="I103" s="98"/>
      <c r="J103" s="98"/>
      <c r="K103" s="98"/>
      <c r="L103" s="98"/>
      <c r="M103" s="98"/>
      <c r="N103" s="197">
        <f>N232</f>
        <v>0</v>
      </c>
      <c r="O103" s="198"/>
      <c r="P103" s="198"/>
      <c r="Q103" s="198"/>
      <c r="R103" s="130"/>
    </row>
    <row r="104" spans="2:65" s="8" customFormat="1" ht="19.899999999999999" customHeight="1">
      <c r="B104" s="129"/>
      <c r="C104" s="98"/>
      <c r="D104" s="105" t="s">
        <v>128</v>
      </c>
      <c r="E104" s="98"/>
      <c r="F104" s="98"/>
      <c r="G104" s="98"/>
      <c r="H104" s="98"/>
      <c r="I104" s="98"/>
      <c r="J104" s="98"/>
      <c r="K104" s="98"/>
      <c r="L104" s="98"/>
      <c r="M104" s="98"/>
      <c r="N104" s="197">
        <f>N242</f>
        <v>0</v>
      </c>
      <c r="O104" s="198"/>
      <c r="P104" s="198"/>
      <c r="Q104" s="198"/>
      <c r="R104" s="130"/>
    </row>
    <row r="105" spans="2:65" s="8" customFormat="1" ht="19.899999999999999" customHeight="1">
      <c r="B105" s="129"/>
      <c r="C105" s="98"/>
      <c r="D105" s="105" t="s">
        <v>129</v>
      </c>
      <c r="E105" s="98"/>
      <c r="F105" s="98"/>
      <c r="G105" s="98"/>
      <c r="H105" s="98"/>
      <c r="I105" s="98"/>
      <c r="J105" s="98"/>
      <c r="K105" s="98"/>
      <c r="L105" s="98"/>
      <c r="M105" s="98"/>
      <c r="N105" s="197">
        <f>N245</f>
        <v>0</v>
      </c>
      <c r="O105" s="198"/>
      <c r="P105" s="198"/>
      <c r="Q105" s="198"/>
      <c r="R105" s="130"/>
    </row>
    <row r="106" spans="2:65" s="1" customFormat="1" ht="21.75" customHeight="1">
      <c r="B106" s="34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6"/>
    </row>
    <row r="107" spans="2:65" s="1" customFormat="1" ht="29.25" customHeight="1">
      <c r="B107" s="34"/>
      <c r="C107" s="124" t="s">
        <v>130</v>
      </c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247">
        <f>ROUND(N108+N109+N110+N111+N112+N113,2)</f>
        <v>0</v>
      </c>
      <c r="O107" s="250"/>
      <c r="P107" s="250"/>
      <c r="Q107" s="250"/>
      <c r="R107" s="36"/>
      <c r="T107" s="131"/>
      <c r="U107" s="132" t="s">
        <v>40</v>
      </c>
    </row>
    <row r="108" spans="2:65" s="1" customFormat="1" ht="18" customHeight="1">
      <c r="B108" s="133"/>
      <c r="C108" s="134"/>
      <c r="D108" s="208" t="s">
        <v>131</v>
      </c>
      <c r="E108" s="251"/>
      <c r="F108" s="251"/>
      <c r="G108" s="251"/>
      <c r="H108" s="251"/>
      <c r="I108" s="134"/>
      <c r="J108" s="134"/>
      <c r="K108" s="134"/>
      <c r="L108" s="134"/>
      <c r="M108" s="134"/>
      <c r="N108" s="196">
        <f>ROUND(N89*T108,2)</f>
        <v>0</v>
      </c>
      <c r="O108" s="252"/>
      <c r="P108" s="252"/>
      <c r="Q108" s="252"/>
      <c r="R108" s="136"/>
      <c r="S108" s="137"/>
      <c r="T108" s="138"/>
      <c r="U108" s="139" t="s">
        <v>43</v>
      </c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40" t="s">
        <v>132</v>
      </c>
      <c r="AZ108" s="137"/>
      <c r="BA108" s="137"/>
      <c r="BB108" s="137"/>
      <c r="BC108" s="137"/>
      <c r="BD108" s="137"/>
      <c r="BE108" s="141">
        <f t="shared" ref="BE108:BE113" si="0">IF(U108="základná",N108,0)</f>
        <v>0</v>
      </c>
      <c r="BF108" s="141">
        <f t="shared" ref="BF108:BF113" si="1">IF(U108="znížená",N108,0)</f>
        <v>0</v>
      </c>
      <c r="BG108" s="141">
        <f t="shared" ref="BG108:BG113" si="2">IF(U108="zákl. prenesená",N108,0)</f>
        <v>0</v>
      </c>
      <c r="BH108" s="141">
        <f t="shared" ref="BH108:BH113" si="3">IF(U108="zníž. prenesená",N108,0)</f>
        <v>0</v>
      </c>
      <c r="BI108" s="141">
        <f t="shared" ref="BI108:BI113" si="4">IF(U108="nulová",N108,0)</f>
        <v>0</v>
      </c>
      <c r="BJ108" s="140" t="s">
        <v>87</v>
      </c>
      <c r="BK108" s="137"/>
      <c r="BL108" s="137"/>
      <c r="BM108" s="137"/>
    </row>
    <row r="109" spans="2:65" s="1" customFormat="1" ht="18" customHeight="1">
      <c r="B109" s="133"/>
      <c r="C109" s="134"/>
      <c r="D109" s="208" t="s">
        <v>133</v>
      </c>
      <c r="E109" s="251"/>
      <c r="F109" s="251"/>
      <c r="G109" s="251"/>
      <c r="H109" s="251"/>
      <c r="I109" s="134"/>
      <c r="J109" s="134"/>
      <c r="K109" s="134"/>
      <c r="L109" s="134"/>
      <c r="M109" s="134"/>
      <c r="N109" s="196">
        <f>ROUND(N89*T109,2)</f>
        <v>0</v>
      </c>
      <c r="O109" s="252"/>
      <c r="P109" s="252"/>
      <c r="Q109" s="252"/>
      <c r="R109" s="136"/>
      <c r="S109" s="137"/>
      <c r="T109" s="138"/>
      <c r="U109" s="139" t="s">
        <v>43</v>
      </c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40" t="s">
        <v>132</v>
      </c>
      <c r="AZ109" s="137"/>
      <c r="BA109" s="137"/>
      <c r="BB109" s="137"/>
      <c r="BC109" s="137"/>
      <c r="BD109" s="137"/>
      <c r="BE109" s="141">
        <f t="shared" si="0"/>
        <v>0</v>
      </c>
      <c r="BF109" s="141">
        <f t="shared" si="1"/>
        <v>0</v>
      </c>
      <c r="BG109" s="141">
        <f t="shared" si="2"/>
        <v>0</v>
      </c>
      <c r="BH109" s="141">
        <f t="shared" si="3"/>
        <v>0</v>
      </c>
      <c r="BI109" s="141">
        <f t="shared" si="4"/>
        <v>0</v>
      </c>
      <c r="BJ109" s="140" t="s">
        <v>87</v>
      </c>
      <c r="BK109" s="137"/>
      <c r="BL109" s="137"/>
      <c r="BM109" s="137"/>
    </row>
    <row r="110" spans="2:65" s="1" customFormat="1" ht="18" customHeight="1">
      <c r="B110" s="133"/>
      <c r="C110" s="134"/>
      <c r="D110" s="208" t="s">
        <v>134</v>
      </c>
      <c r="E110" s="251"/>
      <c r="F110" s="251"/>
      <c r="G110" s="251"/>
      <c r="H110" s="251"/>
      <c r="I110" s="134"/>
      <c r="J110" s="134"/>
      <c r="K110" s="134"/>
      <c r="L110" s="134"/>
      <c r="M110" s="134"/>
      <c r="N110" s="196">
        <f>ROUND(N89*T110,2)</f>
        <v>0</v>
      </c>
      <c r="O110" s="252"/>
      <c r="P110" s="252"/>
      <c r="Q110" s="252"/>
      <c r="R110" s="136"/>
      <c r="S110" s="137"/>
      <c r="T110" s="138"/>
      <c r="U110" s="139" t="s">
        <v>43</v>
      </c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40" t="s">
        <v>132</v>
      </c>
      <c r="AZ110" s="137"/>
      <c r="BA110" s="137"/>
      <c r="BB110" s="137"/>
      <c r="BC110" s="137"/>
      <c r="BD110" s="137"/>
      <c r="BE110" s="141">
        <f t="shared" si="0"/>
        <v>0</v>
      </c>
      <c r="BF110" s="141">
        <f t="shared" si="1"/>
        <v>0</v>
      </c>
      <c r="BG110" s="141">
        <f t="shared" si="2"/>
        <v>0</v>
      </c>
      <c r="BH110" s="141">
        <f t="shared" si="3"/>
        <v>0</v>
      </c>
      <c r="BI110" s="141">
        <f t="shared" si="4"/>
        <v>0</v>
      </c>
      <c r="BJ110" s="140" t="s">
        <v>87</v>
      </c>
      <c r="BK110" s="137"/>
      <c r="BL110" s="137"/>
      <c r="BM110" s="137"/>
    </row>
    <row r="111" spans="2:65" s="1" customFormat="1" ht="18" customHeight="1">
      <c r="B111" s="133"/>
      <c r="C111" s="134"/>
      <c r="D111" s="208" t="s">
        <v>135</v>
      </c>
      <c r="E111" s="251"/>
      <c r="F111" s="251"/>
      <c r="G111" s="251"/>
      <c r="H111" s="251"/>
      <c r="I111" s="134"/>
      <c r="J111" s="134"/>
      <c r="K111" s="134"/>
      <c r="L111" s="134"/>
      <c r="M111" s="134"/>
      <c r="N111" s="196">
        <f>ROUND(N89*T111,2)</f>
        <v>0</v>
      </c>
      <c r="O111" s="252"/>
      <c r="P111" s="252"/>
      <c r="Q111" s="252"/>
      <c r="R111" s="136"/>
      <c r="S111" s="137"/>
      <c r="T111" s="138"/>
      <c r="U111" s="139" t="s">
        <v>43</v>
      </c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40" t="s">
        <v>132</v>
      </c>
      <c r="AZ111" s="137"/>
      <c r="BA111" s="137"/>
      <c r="BB111" s="137"/>
      <c r="BC111" s="137"/>
      <c r="BD111" s="137"/>
      <c r="BE111" s="141">
        <f t="shared" si="0"/>
        <v>0</v>
      </c>
      <c r="BF111" s="141">
        <f t="shared" si="1"/>
        <v>0</v>
      </c>
      <c r="BG111" s="141">
        <f t="shared" si="2"/>
        <v>0</v>
      </c>
      <c r="BH111" s="141">
        <f t="shared" si="3"/>
        <v>0</v>
      </c>
      <c r="BI111" s="141">
        <f t="shared" si="4"/>
        <v>0</v>
      </c>
      <c r="BJ111" s="140" t="s">
        <v>87</v>
      </c>
      <c r="BK111" s="137"/>
      <c r="BL111" s="137"/>
      <c r="BM111" s="137"/>
    </row>
    <row r="112" spans="2:65" s="1" customFormat="1" ht="18" customHeight="1">
      <c r="B112" s="133"/>
      <c r="C112" s="134"/>
      <c r="D112" s="208" t="s">
        <v>136</v>
      </c>
      <c r="E112" s="251"/>
      <c r="F112" s="251"/>
      <c r="G112" s="251"/>
      <c r="H112" s="251"/>
      <c r="I112" s="134"/>
      <c r="J112" s="134"/>
      <c r="K112" s="134"/>
      <c r="L112" s="134"/>
      <c r="M112" s="134"/>
      <c r="N112" s="196">
        <f>ROUND(N89*T112,2)</f>
        <v>0</v>
      </c>
      <c r="O112" s="252"/>
      <c r="P112" s="252"/>
      <c r="Q112" s="252"/>
      <c r="R112" s="136"/>
      <c r="S112" s="137"/>
      <c r="T112" s="138"/>
      <c r="U112" s="139" t="s">
        <v>43</v>
      </c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40" t="s">
        <v>132</v>
      </c>
      <c r="AZ112" s="137"/>
      <c r="BA112" s="137"/>
      <c r="BB112" s="137"/>
      <c r="BC112" s="137"/>
      <c r="BD112" s="137"/>
      <c r="BE112" s="141">
        <f t="shared" si="0"/>
        <v>0</v>
      </c>
      <c r="BF112" s="141">
        <f t="shared" si="1"/>
        <v>0</v>
      </c>
      <c r="BG112" s="141">
        <f t="shared" si="2"/>
        <v>0</v>
      </c>
      <c r="BH112" s="141">
        <f t="shared" si="3"/>
        <v>0</v>
      </c>
      <c r="BI112" s="141">
        <f t="shared" si="4"/>
        <v>0</v>
      </c>
      <c r="BJ112" s="140" t="s">
        <v>87</v>
      </c>
      <c r="BK112" s="137"/>
      <c r="BL112" s="137"/>
      <c r="BM112" s="137"/>
    </row>
    <row r="113" spans="2:65" s="1" customFormat="1" ht="18" customHeight="1">
      <c r="B113" s="133"/>
      <c r="C113" s="134"/>
      <c r="D113" s="135" t="s">
        <v>137</v>
      </c>
      <c r="E113" s="134"/>
      <c r="F113" s="134"/>
      <c r="G113" s="134"/>
      <c r="H113" s="134"/>
      <c r="I113" s="134"/>
      <c r="J113" s="134"/>
      <c r="K113" s="134"/>
      <c r="L113" s="134"/>
      <c r="M113" s="134"/>
      <c r="N113" s="196">
        <f>ROUND(N89*T113,2)</f>
        <v>0</v>
      </c>
      <c r="O113" s="252"/>
      <c r="P113" s="252"/>
      <c r="Q113" s="252"/>
      <c r="R113" s="136"/>
      <c r="S113" s="137"/>
      <c r="T113" s="142"/>
      <c r="U113" s="143" t="s">
        <v>43</v>
      </c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40" t="s">
        <v>138</v>
      </c>
      <c r="AZ113" s="137"/>
      <c r="BA113" s="137"/>
      <c r="BB113" s="137"/>
      <c r="BC113" s="137"/>
      <c r="BD113" s="137"/>
      <c r="BE113" s="141">
        <f t="shared" si="0"/>
        <v>0</v>
      </c>
      <c r="BF113" s="141">
        <f t="shared" si="1"/>
        <v>0</v>
      </c>
      <c r="BG113" s="141">
        <f t="shared" si="2"/>
        <v>0</v>
      </c>
      <c r="BH113" s="141">
        <f t="shared" si="3"/>
        <v>0</v>
      </c>
      <c r="BI113" s="141">
        <f t="shared" si="4"/>
        <v>0</v>
      </c>
      <c r="BJ113" s="140" t="s">
        <v>87</v>
      </c>
      <c r="BK113" s="137"/>
      <c r="BL113" s="137"/>
      <c r="BM113" s="137"/>
    </row>
    <row r="114" spans="2:65" s="1" customFormat="1"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6"/>
    </row>
    <row r="115" spans="2:65" s="1" customFormat="1" ht="29.25" customHeight="1">
      <c r="B115" s="34"/>
      <c r="C115" s="115" t="s">
        <v>97</v>
      </c>
      <c r="D115" s="116"/>
      <c r="E115" s="116"/>
      <c r="F115" s="116"/>
      <c r="G115" s="116"/>
      <c r="H115" s="116"/>
      <c r="I115" s="116"/>
      <c r="J115" s="116"/>
      <c r="K115" s="116"/>
      <c r="L115" s="195">
        <f>ROUND(SUM(N89+N107),2)</f>
        <v>0</v>
      </c>
      <c r="M115" s="195"/>
      <c r="N115" s="195"/>
      <c r="O115" s="195"/>
      <c r="P115" s="195"/>
      <c r="Q115" s="195"/>
      <c r="R115" s="36"/>
    </row>
    <row r="116" spans="2:65" s="1" customFormat="1" ht="6.95" customHeight="1">
      <c r="B116" s="58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60"/>
    </row>
    <row r="120" spans="2:65" s="1" customFormat="1" ht="6.95" customHeight="1">
      <c r="B120" s="61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2:65" s="1" customFormat="1" ht="36.950000000000003" customHeight="1">
      <c r="B121" s="34"/>
      <c r="C121" s="180" t="s">
        <v>139</v>
      </c>
      <c r="D121" s="238"/>
      <c r="E121" s="238"/>
      <c r="F121" s="238"/>
      <c r="G121" s="238"/>
      <c r="H121" s="238"/>
      <c r="I121" s="238"/>
      <c r="J121" s="238"/>
      <c r="K121" s="238"/>
      <c r="L121" s="238"/>
      <c r="M121" s="238"/>
      <c r="N121" s="238"/>
      <c r="O121" s="238"/>
      <c r="P121" s="238"/>
      <c r="Q121" s="238"/>
      <c r="R121" s="36"/>
    </row>
    <row r="122" spans="2:65" s="1" customFormat="1" ht="6.95" customHeight="1">
      <c r="B122" s="34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6"/>
    </row>
    <row r="123" spans="2:65" s="1" customFormat="1" ht="30" customHeight="1">
      <c r="B123" s="34"/>
      <c r="C123" s="30" t="s">
        <v>18</v>
      </c>
      <c r="D123" s="35"/>
      <c r="E123" s="35"/>
      <c r="F123" s="236" t="str">
        <f>F6</f>
        <v>Rekonštrukcia obvodového plášťa telocvične</v>
      </c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35"/>
      <c r="R123" s="36"/>
    </row>
    <row r="124" spans="2:65" ht="30" customHeight="1">
      <c r="B124" s="23"/>
      <c r="C124" s="30" t="s">
        <v>104</v>
      </c>
      <c r="D124" s="26"/>
      <c r="E124" s="26"/>
      <c r="F124" s="236" t="s">
        <v>105</v>
      </c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26"/>
      <c r="R124" s="24"/>
    </row>
    <row r="125" spans="2:65" s="1" customFormat="1" ht="36.950000000000003" customHeight="1">
      <c r="B125" s="34"/>
      <c r="C125" s="68" t="s">
        <v>106</v>
      </c>
      <c r="D125" s="35"/>
      <c r="E125" s="35"/>
      <c r="F125" s="203" t="str">
        <f>F8</f>
        <v>01.01 - Architektonicko-stavebné riešenie</v>
      </c>
      <c r="G125" s="238"/>
      <c r="H125" s="238"/>
      <c r="I125" s="238"/>
      <c r="J125" s="238"/>
      <c r="K125" s="238"/>
      <c r="L125" s="238"/>
      <c r="M125" s="238"/>
      <c r="N125" s="238"/>
      <c r="O125" s="238"/>
      <c r="P125" s="238"/>
      <c r="Q125" s="35"/>
      <c r="R125" s="36"/>
    </row>
    <row r="126" spans="2:65" s="1" customFormat="1" ht="6.95" customHeight="1">
      <c r="B126" s="34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6"/>
    </row>
    <row r="127" spans="2:65" s="1" customFormat="1" ht="18" customHeight="1">
      <c r="B127" s="34"/>
      <c r="C127" s="30" t="s">
        <v>22</v>
      </c>
      <c r="D127" s="35"/>
      <c r="E127" s="35"/>
      <c r="F127" s="28" t="str">
        <f>F10</f>
        <v>Košice - Juh</v>
      </c>
      <c r="G127" s="35"/>
      <c r="H127" s="35"/>
      <c r="I127" s="35"/>
      <c r="J127" s="35"/>
      <c r="K127" s="30" t="s">
        <v>24</v>
      </c>
      <c r="L127" s="35"/>
      <c r="M127" s="240">
        <f>IF(O10="","",O10)</f>
        <v>43817</v>
      </c>
      <c r="N127" s="240"/>
      <c r="O127" s="240"/>
      <c r="P127" s="240"/>
      <c r="Q127" s="35"/>
      <c r="R127" s="36"/>
    </row>
    <row r="128" spans="2:65" s="1" customFormat="1" ht="6.95" customHeight="1">
      <c r="B128" s="34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6"/>
    </row>
    <row r="129" spans="2:65" s="1" customFormat="1" ht="15">
      <c r="B129" s="34"/>
      <c r="C129" s="30" t="s">
        <v>25</v>
      </c>
      <c r="D129" s="35"/>
      <c r="E129" s="35"/>
      <c r="F129" s="28" t="str">
        <f>E13</f>
        <v>Stredná odborná škola, Gemerská 1, 040 11 Košice</v>
      </c>
      <c r="G129" s="35"/>
      <c r="H129" s="35"/>
      <c r="I129" s="35"/>
      <c r="J129" s="35"/>
      <c r="K129" s="30" t="s">
        <v>31</v>
      </c>
      <c r="L129" s="35"/>
      <c r="M129" s="184" t="str">
        <f>E19</f>
        <v>Ing. Marián Vojtek, Košice</v>
      </c>
      <c r="N129" s="184"/>
      <c r="O129" s="184"/>
      <c r="P129" s="184"/>
      <c r="Q129" s="184"/>
      <c r="R129" s="36"/>
    </row>
    <row r="130" spans="2:65" s="1" customFormat="1" ht="14.45" customHeight="1">
      <c r="B130" s="34"/>
      <c r="C130" s="30" t="s">
        <v>29</v>
      </c>
      <c r="D130" s="35"/>
      <c r="E130" s="35"/>
      <c r="F130" s="28" t="str">
        <f>IF(E16="","",E16)</f>
        <v>Vyplň údaj</v>
      </c>
      <c r="G130" s="35"/>
      <c r="H130" s="35"/>
      <c r="I130" s="35"/>
      <c r="J130" s="35"/>
      <c r="K130" s="30" t="s">
        <v>34</v>
      </c>
      <c r="L130" s="35"/>
      <c r="M130" s="184" t="str">
        <f>E22</f>
        <v>Martin Kofira - KM</v>
      </c>
      <c r="N130" s="184"/>
      <c r="O130" s="184"/>
      <c r="P130" s="184"/>
      <c r="Q130" s="184"/>
      <c r="R130" s="36"/>
    </row>
    <row r="131" spans="2:65" s="1" customFormat="1" ht="10.35" customHeight="1">
      <c r="B131" s="34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6"/>
    </row>
    <row r="132" spans="2:65" s="9" customFormat="1" ht="29.25" customHeight="1">
      <c r="B132" s="144"/>
      <c r="C132" s="145" t="s">
        <v>140</v>
      </c>
      <c r="D132" s="146" t="s">
        <v>141</v>
      </c>
      <c r="E132" s="146" t="s">
        <v>58</v>
      </c>
      <c r="F132" s="253" t="s">
        <v>142</v>
      </c>
      <c r="G132" s="253"/>
      <c r="H132" s="253"/>
      <c r="I132" s="253"/>
      <c r="J132" s="146" t="s">
        <v>143</v>
      </c>
      <c r="K132" s="146" t="s">
        <v>144</v>
      </c>
      <c r="L132" s="253" t="s">
        <v>145</v>
      </c>
      <c r="M132" s="253"/>
      <c r="N132" s="253" t="s">
        <v>111</v>
      </c>
      <c r="O132" s="253"/>
      <c r="P132" s="253"/>
      <c r="Q132" s="254"/>
      <c r="R132" s="147"/>
      <c r="T132" s="75" t="s">
        <v>146</v>
      </c>
      <c r="U132" s="76" t="s">
        <v>40</v>
      </c>
      <c r="V132" s="76" t="s">
        <v>147</v>
      </c>
      <c r="W132" s="76" t="s">
        <v>148</v>
      </c>
      <c r="X132" s="76" t="s">
        <v>149</v>
      </c>
      <c r="Y132" s="76" t="s">
        <v>150</v>
      </c>
      <c r="Z132" s="76" t="s">
        <v>151</v>
      </c>
      <c r="AA132" s="77" t="s">
        <v>152</v>
      </c>
    </row>
    <row r="133" spans="2:65" s="1" customFormat="1" ht="29.25" customHeight="1">
      <c r="B133" s="34"/>
      <c r="C133" s="79" t="s">
        <v>108</v>
      </c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255">
        <f>BK133</f>
        <v>0</v>
      </c>
      <c r="O133" s="256"/>
      <c r="P133" s="256"/>
      <c r="Q133" s="256"/>
      <c r="R133" s="36"/>
      <c r="T133" s="78"/>
      <c r="U133" s="50"/>
      <c r="V133" s="50"/>
      <c r="W133" s="148">
        <f>W134+W166+W248</f>
        <v>0</v>
      </c>
      <c r="X133" s="50"/>
      <c r="Y133" s="148">
        <f>Y134+Y166+Y248</f>
        <v>6621.7275882799995</v>
      </c>
      <c r="Z133" s="50"/>
      <c r="AA133" s="149">
        <f>AA134+AA166+AA248</f>
        <v>13.199440000000001</v>
      </c>
      <c r="AT133" s="19" t="s">
        <v>75</v>
      </c>
      <c r="AU133" s="19" t="s">
        <v>113</v>
      </c>
      <c r="BK133" s="150">
        <f>BK134+BK166+BK248</f>
        <v>0</v>
      </c>
    </row>
    <row r="134" spans="2:65" s="10" customFormat="1" ht="37.35" customHeight="1">
      <c r="B134" s="151"/>
      <c r="C134" s="152"/>
      <c r="D134" s="153" t="s">
        <v>114</v>
      </c>
      <c r="E134" s="153"/>
      <c r="F134" s="153"/>
      <c r="G134" s="153"/>
      <c r="H134" s="153"/>
      <c r="I134" s="153"/>
      <c r="J134" s="153"/>
      <c r="K134" s="153"/>
      <c r="L134" s="153"/>
      <c r="M134" s="153"/>
      <c r="N134" s="257">
        <f>BK134</f>
        <v>0</v>
      </c>
      <c r="O134" s="248"/>
      <c r="P134" s="248"/>
      <c r="Q134" s="248"/>
      <c r="R134" s="154"/>
      <c r="T134" s="155"/>
      <c r="U134" s="152"/>
      <c r="V134" s="152"/>
      <c r="W134" s="156">
        <f>W135+W139+W146+W164</f>
        <v>0</v>
      </c>
      <c r="X134" s="152"/>
      <c r="Y134" s="156">
        <f>Y135+Y139+Y146+Y164</f>
        <v>62.162750439999996</v>
      </c>
      <c r="Z134" s="152"/>
      <c r="AA134" s="157">
        <f>AA135+AA139+AA146+AA164</f>
        <v>11.274880000000001</v>
      </c>
      <c r="AR134" s="158" t="s">
        <v>82</v>
      </c>
      <c r="AT134" s="159" t="s">
        <v>75</v>
      </c>
      <c r="AU134" s="159" t="s">
        <v>76</v>
      </c>
      <c r="AY134" s="158" t="s">
        <v>153</v>
      </c>
      <c r="BK134" s="160">
        <f>BK135+BK139+BK146+BK164</f>
        <v>0</v>
      </c>
    </row>
    <row r="135" spans="2:65" s="10" customFormat="1" ht="19.899999999999999" customHeight="1">
      <c r="B135" s="151"/>
      <c r="C135" s="152"/>
      <c r="D135" s="161" t="s">
        <v>115</v>
      </c>
      <c r="E135" s="161"/>
      <c r="F135" s="161"/>
      <c r="G135" s="161"/>
      <c r="H135" s="161"/>
      <c r="I135" s="161"/>
      <c r="J135" s="161"/>
      <c r="K135" s="161"/>
      <c r="L135" s="161"/>
      <c r="M135" s="161"/>
      <c r="N135" s="258">
        <f>BK135</f>
        <v>0</v>
      </c>
      <c r="O135" s="259"/>
      <c r="P135" s="259"/>
      <c r="Q135" s="259"/>
      <c r="R135" s="154"/>
      <c r="T135" s="155"/>
      <c r="U135" s="152"/>
      <c r="V135" s="152"/>
      <c r="W135" s="156">
        <f>SUM(W136:W138)</f>
        <v>0</v>
      </c>
      <c r="X135" s="152"/>
      <c r="Y135" s="156">
        <f>SUM(Y136:Y138)</f>
        <v>0.50367390000000001</v>
      </c>
      <c r="Z135" s="152"/>
      <c r="AA135" s="157">
        <f>SUM(AA136:AA138)</f>
        <v>0</v>
      </c>
      <c r="AR135" s="158" t="s">
        <v>82</v>
      </c>
      <c r="AT135" s="159" t="s">
        <v>75</v>
      </c>
      <c r="AU135" s="159" t="s">
        <v>82</v>
      </c>
      <c r="AY135" s="158" t="s">
        <v>153</v>
      </c>
      <c r="BK135" s="160">
        <f>SUM(BK136:BK138)</f>
        <v>0</v>
      </c>
    </row>
    <row r="136" spans="2:65" s="1" customFormat="1" ht="25.5" customHeight="1">
      <c r="B136" s="133"/>
      <c r="C136" s="162" t="s">
        <v>82</v>
      </c>
      <c r="D136" s="162" t="s">
        <v>154</v>
      </c>
      <c r="E136" s="163" t="s">
        <v>155</v>
      </c>
      <c r="F136" s="223" t="s">
        <v>156</v>
      </c>
      <c r="G136" s="223"/>
      <c r="H136" s="223"/>
      <c r="I136" s="223"/>
      <c r="J136" s="164" t="s">
        <v>157</v>
      </c>
      <c r="K136" s="165">
        <v>101.66</v>
      </c>
      <c r="L136" s="225">
        <v>0</v>
      </c>
      <c r="M136" s="225"/>
      <c r="N136" s="227">
        <f>ROUND(L136*K136,2)</f>
        <v>0</v>
      </c>
      <c r="O136" s="227"/>
      <c r="P136" s="227"/>
      <c r="Q136" s="227"/>
      <c r="R136" s="136"/>
      <c r="T136" s="166" t="s">
        <v>5</v>
      </c>
      <c r="U136" s="43" t="s">
        <v>43</v>
      </c>
      <c r="V136" s="35"/>
      <c r="W136" s="167">
        <f>V136*K136</f>
        <v>0</v>
      </c>
      <c r="X136" s="167">
        <v>1.2E-4</v>
      </c>
      <c r="Y136" s="167">
        <f>X136*K136</f>
        <v>1.21992E-2</v>
      </c>
      <c r="Z136" s="167">
        <v>0</v>
      </c>
      <c r="AA136" s="168">
        <f>Z136*K136</f>
        <v>0</v>
      </c>
      <c r="AR136" s="19" t="s">
        <v>158</v>
      </c>
      <c r="AT136" s="19" t="s">
        <v>154</v>
      </c>
      <c r="AU136" s="19" t="s">
        <v>87</v>
      </c>
      <c r="AY136" s="19" t="s">
        <v>153</v>
      </c>
      <c r="BE136" s="109">
        <f>IF(U136="základná",N136,0)</f>
        <v>0</v>
      </c>
      <c r="BF136" s="109">
        <f>IF(U136="znížená",N136,0)</f>
        <v>0</v>
      </c>
      <c r="BG136" s="109">
        <f>IF(U136="zákl. prenesená",N136,0)</f>
        <v>0</v>
      </c>
      <c r="BH136" s="109">
        <f>IF(U136="zníž. prenesená",N136,0)</f>
        <v>0</v>
      </c>
      <c r="BI136" s="109">
        <f>IF(U136="nulová",N136,0)</f>
        <v>0</v>
      </c>
      <c r="BJ136" s="19" t="s">
        <v>87</v>
      </c>
      <c r="BK136" s="109">
        <f>ROUND(L136*K136,2)</f>
        <v>0</v>
      </c>
      <c r="BL136" s="19" t="s">
        <v>158</v>
      </c>
      <c r="BM136" s="19" t="s">
        <v>159</v>
      </c>
    </row>
    <row r="137" spans="2:65" s="1" customFormat="1" ht="25.5" customHeight="1">
      <c r="B137" s="133"/>
      <c r="C137" s="162" t="s">
        <v>87</v>
      </c>
      <c r="D137" s="162" t="s">
        <v>154</v>
      </c>
      <c r="E137" s="163" t="s">
        <v>160</v>
      </c>
      <c r="F137" s="223" t="s">
        <v>161</v>
      </c>
      <c r="G137" s="223"/>
      <c r="H137" s="223"/>
      <c r="I137" s="223"/>
      <c r="J137" s="164" t="s">
        <v>162</v>
      </c>
      <c r="K137" s="165">
        <v>0.64500000000000002</v>
      </c>
      <c r="L137" s="225">
        <v>0</v>
      </c>
      <c r="M137" s="225"/>
      <c r="N137" s="227">
        <f>ROUND(L137*K137,2)</f>
        <v>0</v>
      </c>
      <c r="O137" s="227"/>
      <c r="P137" s="227"/>
      <c r="Q137" s="227"/>
      <c r="R137" s="136"/>
      <c r="T137" s="166" t="s">
        <v>5</v>
      </c>
      <c r="U137" s="43" t="s">
        <v>43</v>
      </c>
      <c r="V137" s="35"/>
      <c r="W137" s="167">
        <f>V137*K137</f>
        <v>0</v>
      </c>
      <c r="X137" s="167">
        <v>0.48505999999999999</v>
      </c>
      <c r="Y137" s="167">
        <f>X137*K137</f>
        <v>0.31286370000000002</v>
      </c>
      <c r="Z137" s="167">
        <v>0</v>
      </c>
      <c r="AA137" s="168">
        <f>Z137*K137</f>
        <v>0</v>
      </c>
      <c r="AR137" s="19" t="s">
        <v>158</v>
      </c>
      <c r="AT137" s="19" t="s">
        <v>154</v>
      </c>
      <c r="AU137" s="19" t="s">
        <v>87</v>
      </c>
      <c r="AY137" s="19" t="s">
        <v>153</v>
      </c>
      <c r="BE137" s="109">
        <f>IF(U137="základná",N137,0)</f>
        <v>0</v>
      </c>
      <c r="BF137" s="109">
        <f>IF(U137="znížená",N137,0)</f>
        <v>0</v>
      </c>
      <c r="BG137" s="109">
        <f>IF(U137="zákl. prenesená",N137,0)</f>
        <v>0</v>
      </c>
      <c r="BH137" s="109">
        <f>IF(U137="zníž. prenesená",N137,0)</f>
        <v>0</v>
      </c>
      <c r="BI137" s="109">
        <f>IF(U137="nulová",N137,0)</f>
        <v>0</v>
      </c>
      <c r="BJ137" s="19" t="s">
        <v>87</v>
      </c>
      <c r="BK137" s="109">
        <f>ROUND(L137*K137,2)</f>
        <v>0</v>
      </c>
      <c r="BL137" s="19" t="s">
        <v>158</v>
      </c>
      <c r="BM137" s="19" t="s">
        <v>163</v>
      </c>
    </row>
    <row r="138" spans="2:65" s="1" customFormat="1" ht="25.5" customHeight="1">
      <c r="B138" s="133"/>
      <c r="C138" s="162" t="s">
        <v>164</v>
      </c>
      <c r="D138" s="162" t="s">
        <v>154</v>
      </c>
      <c r="E138" s="163" t="s">
        <v>165</v>
      </c>
      <c r="F138" s="223" t="s">
        <v>166</v>
      </c>
      <c r="G138" s="223"/>
      <c r="H138" s="223"/>
      <c r="I138" s="223"/>
      <c r="J138" s="164" t="s">
        <v>157</v>
      </c>
      <c r="K138" s="165">
        <v>2.9</v>
      </c>
      <c r="L138" s="225">
        <v>0</v>
      </c>
      <c r="M138" s="225"/>
      <c r="N138" s="227">
        <f>ROUND(L138*K138,2)</f>
        <v>0</v>
      </c>
      <c r="O138" s="227"/>
      <c r="P138" s="227"/>
      <c r="Q138" s="227"/>
      <c r="R138" s="136"/>
      <c r="T138" s="166" t="s">
        <v>5</v>
      </c>
      <c r="U138" s="43" t="s">
        <v>43</v>
      </c>
      <c r="V138" s="35"/>
      <c r="W138" s="167">
        <f>V138*K138</f>
        <v>0</v>
      </c>
      <c r="X138" s="167">
        <v>6.1589999999999999E-2</v>
      </c>
      <c r="Y138" s="167">
        <f>X138*K138</f>
        <v>0.17861099999999999</v>
      </c>
      <c r="Z138" s="167">
        <v>0</v>
      </c>
      <c r="AA138" s="168">
        <f>Z138*K138</f>
        <v>0</v>
      </c>
      <c r="AR138" s="19" t="s">
        <v>158</v>
      </c>
      <c r="AT138" s="19" t="s">
        <v>154</v>
      </c>
      <c r="AU138" s="19" t="s">
        <v>87</v>
      </c>
      <c r="AY138" s="19" t="s">
        <v>153</v>
      </c>
      <c r="BE138" s="109">
        <f>IF(U138="základná",N138,0)</f>
        <v>0</v>
      </c>
      <c r="BF138" s="109">
        <f>IF(U138="znížená",N138,0)</f>
        <v>0</v>
      </c>
      <c r="BG138" s="109">
        <f>IF(U138="zákl. prenesená",N138,0)</f>
        <v>0</v>
      </c>
      <c r="BH138" s="109">
        <f>IF(U138="zníž. prenesená",N138,0)</f>
        <v>0</v>
      </c>
      <c r="BI138" s="109">
        <f>IF(U138="nulová",N138,0)</f>
        <v>0</v>
      </c>
      <c r="BJ138" s="19" t="s">
        <v>87</v>
      </c>
      <c r="BK138" s="109">
        <f>ROUND(L138*K138,2)</f>
        <v>0</v>
      </c>
      <c r="BL138" s="19" t="s">
        <v>158</v>
      </c>
      <c r="BM138" s="19" t="s">
        <v>167</v>
      </c>
    </row>
    <row r="139" spans="2:65" s="10" customFormat="1" ht="29.85" customHeight="1">
      <c r="B139" s="151"/>
      <c r="C139" s="152"/>
      <c r="D139" s="161" t="s">
        <v>116</v>
      </c>
      <c r="E139" s="161"/>
      <c r="F139" s="161"/>
      <c r="G139" s="161"/>
      <c r="H139" s="161"/>
      <c r="I139" s="161"/>
      <c r="J139" s="161"/>
      <c r="K139" s="161"/>
      <c r="L139" s="161"/>
      <c r="M139" s="161"/>
      <c r="N139" s="228">
        <f>BK139</f>
        <v>0</v>
      </c>
      <c r="O139" s="229"/>
      <c r="P139" s="229"/>
      <c r="Q139" s="229"/>
      <c r="R139" s="154"/>
      <c r="T139" s="155"/>
      <c r="U139" s="152"/>
      <c r="V139" s="152"/>
      <c r="W139" s="156">
        <f>SUM(W140:W145)</f>
        <v>0</v>
      </c>
      <c r="X139" s="152"/>
      <c r="Y139" s="156">
        <f>SUM(Y140:Y145)</f>
        <v>12.170507860000001</v>
      </c>
      <c r="Z139" s="152"/>
      <c r="AA139" s="157">
        <f>SUM(AA140:AA145)</f>
        <v>0</v>
      </c>
      <c r="AR139" s="158" t="s">
        <v>82</v>
      </c>
      <c r="AT139" s="159" t="s">
        <v>75</v>
      </c>
      <c r="AU139" s="159" t="s">
        <v>82</v>
      </c>
      <c r="AY139" s="158" t="s">
        <v>153</v>
      </c>
      <c r="BK139" s="160">
        <f>SUM(BK140:BK145)</f>
        <v>0</v>
      </c>
    </row>
    <row r="140" spans="2:65" s="1" customFormat="1" ht="25.5" customHeight="1">
      <c r="B140" s="133"/>
      <c r="C140" s="162" t="s">
        <v>158</v>
      </c>
      <c r="D140" s="162" t="s">
        <v>154</v>
      </c>
      <c r="E140" s="163" t="s">
        <v>168</v>
      </c>
      <c r="F140" s="223" t="s">
        <v>169</v>
      </c>
      <c r="G140" s="223"/>
      <c r="H140" s="223"/>
      <c r="I140" s="223"/>
      <c r="J140" s="164" t="s">
        <v>162</v>
      </c>
      <c r="K140" s="165">
        <v>2.375</v>
      </c>
      <c r="L140" s="225">
        <v>0</v>
      </c>
      <c r="M140" s="225"/>
      <c r="N140" s="227">
        <f t="shared" ref="N140:N145" si="5">ROUND(L140*K140,2)</f>
        <v>0</v>
      </c>
      <c r="O140" s="227"/>
      <c r="P140" s="227"/>
      <c r="Q140" s="227"/>
      <c r="R140" s="136"/>
      <c r="T140" s="166" t="s">
        <v>5</v>
      </c>
      <c r="U140" s="43" t="s">
        <v>43</v>
      </c>
      <c r="V140" s="35"/>
      <c r="W140" s="167">
        <f t="shared" ref="W140:W145" si="6">V140*K140</f>
        <v>0</v>
      </c>
      <c r="X140" s="167">
        <v>3.7560000000000003E-2</v>
      </c>
      <c r="Y140" s="167">
        <f t="shared" ref="Y140:Y145" si="7">X140*K140</f>
        <v>8.9205000000000007E-2</v>
      </c>
      <c r="Z140" s="167">
        <v>0</v>
      </c>
      <c r="AA140" s="168">
        <f t="shared" ref="AA140:AA145" si="8">Z140*K140</f>
        <v>0</v>
      </c>
      <c r="AR140" s="19" t="s">
        <v>158</v>
      </c>
      <c r="AT140" s="19" t="s">
        <v>154</v>
      </c>
      <c r="AU140" s="19" t="s">
        <v>87</v>
      </c>
      <c r="AY140" s="19" t="s">
        <v>153</v>
      </c>
      <c r="BE140" s="109">
        <f t="shared" ref="BE140:BE145" si="9">IF(U140="základná",N140,0)</f>
        <v>0</v>
      </c>
      <c r="BF140" s="109">
        <f t="shared" ref="BF140:BF145" si="10">IF(U140="znížená",N140,0)</f>
        <v>0</v>
      </c>
      <c r="BG140" s="109">
        <f t="shared" ref="BG140:BG145" si="11">IF(U140="zákl. prenesená",N140,0)</f>
        <v>0</v>
      </c>
      <c r="BH140" s="109">
        <f t="shared" ref="BH140:BH145" si="12">IF(U140="zníž. prenesená",N140,0)</f>
        <v>0</v>
      </c>
      <c r="BI140" s="109">
        <f t="shared" ref="BI140:BI145" si="13">IF(U140="nulová",N140,0)</f>
        <v>0</v>
      </c>
      <c r="BJ140" s="19" t="s">
        <v>87</v>
      </c>
      <c r="BK140" s="109">
        <f t="shared" ref="BK140:BK145" si="14">ROUND(L140*K140,2)</f>
        <v>0</v>
      </c>
      <c r="BL140" s="19" t="s">
        <v>158</v>
      </c>
      <c r="BM140" s="19" t="s">
        <v>170</v>
      </c>
    </row>
    <row r="141" spans="2:65" s="1" customFormat="1" ht="25.5" customHeight="1">
      <c r="B141" s="133"/>
      <c r="C141" s="162" t="s">
        <v>171</v>
      </c>
      <c r="D141" s="162" t="s">
        <v>154</v>
      </c>
      <c r="E141" s="163" t="s">
        <v>172</v>
      </c>
      <c r="F141" s="223" t="s">
        <v>173</v>
      </c>
      <c r="G141" s="223"/>
      <c r="H141" s="223"/>
      <c r="I141" s="223"/>
      <c r="J141" s="164" t="s">
        <v>162</v>
      </c>
      <c r="K141" s="165">
        <v>301.16800000000001</v>
      </c>
      <c r="L141" s="225">
        <v>0</v>
      </c>
      <c r="M141" s="225"/>
      <c r="N141" s="227">
        <f t="shared" si="5"/>
        <v>0</v>
      </c>
      <c r="O141" s="227"/>
      <c r="P141" s="227"/>
      <c r="Q141" s="227"/>
      <c r="R141" s="136"/>
      <c r="T141" s="166" t="s">
        <v>5</v>
      </c>
      <c r="U141" s="43" t="s">
        <v>43</v>
      </c>
      <c r="V141" s="35"/>
      <c r="W141" s="167">
        <f t="shared" si="6"/>
        <v>0</v>
      </c>
      <c r="X141" s="167">
        <v>4.3E-3</v>
      </c>
      <c r="Y141" s="167">
        <f t="shared" si="7"/>
        <v>1.2950224000000001</v>
      </c>
      <c r="Z141" s="167">
        <v>0</v>
      </c>
      <c r="AA141" s="168">
        <f t="shared" si="8"/>
        <v>0</v>
      </c>
      <c r="AR141" s="19" t="s">
        <v>158</v>
      </c>
      <c r="AT141" s="19" t="s">
        <v>154</v>
      </c>
      <c r="AU141" s="19" t="s">
        <v>87</v>
      </c>
      <c r="AY141" s="19" t="s">
        <v>153</v>
      </c>
      <c r="BE141" s="109">
        <f t="shared" si="9"/>
        <v>0</v>
      </c>
      <c r="BF141" s="109">
        <f t="shared" si="10"/>
        <v>0</v>
      </c>
      <c r="BG141" s="109">
        <f t="shared" si="11"/>
        <v>0</v>
      </c>
      <c r="BH141" s="109">
        <f t="shared" si="12"/>
        <v>0</v>
      </c>
      <c r="BI141" s="109">
        <f t="shared" si="13"/>
        <v>0</v>
      </c>
      <c r="BJ141" s="19" t="s">
        <v>87</v>
      </c>
      <c r="BK141" s="109">
        <f t="shared" si="14"/>
        <v>0</v>
      </c>
      <c r="BL141" s="19" t="s">
        <v>158</v>
      </c>
      <c r="BM141" s="19" t="s">
        <v>174</v>
      </c>
    </row>
    <row r="142" spans="2:65" s="1" customFormat="1" ht="25.5" customHeight="1">
      <c r="B142" s="133"/>
      <c r="C142" s="162" t="s">
        <v>175</v>
      </c>
      <c r="D142" s="162" t="s">
        <v>154</v>
      </c>
      <c r="E142" s="163" t="s">
        <v>176</v>
      </c>
      <c r="F142" s="223" t="s">
        <v>177</v>
      </c>
      <c r="G142" s="223"/>
      <c r="H142" s="223"/>
      <c r="I142" s="223"/>
      <c r="J142" s="164" t="s">
        <v>162</v>
      </c>
      <c r="K142" s="165">
        <v>301.16800000000001</v>
      </c>
      <c r="L142" s="225">
        <v>0</v>
      </c>
      <c r="M142" s="225"/>
      <c r="N142" s="227">
        <f t="shared" si="5"/>
        <v>0</v>
      </c>
      <c r="O142" s="227"/>
      <c r="P142" s="227"/>
      <c r="Q142" s="227"/>
      <c r="R142" s="136"/>
      <c r="T142" s="166" t="s">
        <v>5</v>
      </c>
      <c r="U142" s="43" t="s">
        <v>43</v>
      </c>
      <c r="V142" s="35"/>
      <c r="W142" s="167">
        <f t="shared" si="6"/>
        <v>0</v>
      </c>
      <c r="X142" s="167">
        <v>2.2000000000000001E-4</v>
      </c>
      <c r="Y142" s="167">
        <f t="shared" si="7"/>
        <v>6.6256960000000004E-2</v>
      </c>
      <c r="Z142" s="167">
        <v>0</v>
      </c>
      <c r="AA142" s="168">
        <f t="shared" si="8"/>
        <v>0</v>
      </c>
      <c r="AR142" s="19" t="s">
        <v>158</v>
      </c>
      <c r="AT142" s="19" t="s">
        <v>154</v>
      </c>
      <c r="AU142" s="19" t="s">
        <v>87</v>
      </c>
      <c r="AY142" s="19" t="s">
        <v>153</v>
      </c>
      <c r="BE142" s="109">
        <f t="shared" si="9"/>
        <v>0</v>
      </c>
      <c r="BF142" s="109">
        <f t="shared" si="10"/>
        <v>0</v>
      </c>
      <c r="BG142" s="109">
        <f t="shared" si="11"/>
        <v>0</v>
      </c>
      <c r="BH142" s="109">
        <f t="shared" si="12"/>
        <v>0</v>
      </c>
      <c r="BI142" s="109">
        <f t="shared" si="13"/>
        <v>0</v>
      </c>
      <c r="BJ142" s="19" t="s">
        <v>87</v>
      </c>
      <c r="BK142" s="109">
        <f t="shared" si="14"/>
        <v>0</v>
      </c>
      <c r="BL142" s="19" t="s">
        <v>158</v>
      </c>
      <c r="BM142" s="19" t="s">
        <v>178</v>
      </c>
    </row>
    <row r="143" spans="2:65" s="1" customFormat="1" ht="25.5" customHeight="1">
      <c r="B143" s="133"/>
      <c r="C143" s="162" t="s">
        <v>179</v>
      </c>
      <c r="D143" s="162" t="s">
        <v>154</v>
      </c>
      <c r="E143" s="163" t="s">
        <v>180</v>
      </c>
      <c r="F143" s="223" t="s">
        <v>181</v>
      </c>
      <c r="G143" s="223"/>
      <c r="H143" s="223"/>
      <c r="I143" s="223"/>
      <c r="J143" s="164" t="s">
        <v>162</v>
      </c>
      <c r="K143" s="165">
        <v>301.16800000000001</v>
      </c>
      <c r="L143" s="225">
        <v>0</v>
      </c>
      <c r="M143" s="225"/>
      <c r="N143" s="227">
        <f t="shared" si="5"/>
        <v>0</v>
      </c>
      <c r="O143" s="227"/>
      <c r="P143" s="227"/>
      <c r="Q143" s="227"/>
      <c r="R143" s="136"/>
      <c r="T143" s="166" t="s">
        <v>5</v>
      </c>
      <c r="U143" s="43" t="s">
        <v>43</v>
      </c>
      <c r="V143" s="35"/>
      <c r="W143" s="167">
        <f t="shared" si="6"/>
        <v>0</v>
      </c>
      <c r="X143" s="167">
        <v>4.15E-3</v>
      </c>
      <c r="Y143" s="167">
        <f t="shared" si="7"/>
        <v>1.2498472</v>
      </c>
      <c r="Z143" s="167">
        <v>0</v>
      </c>
      <c r="AA143" s="168">
        <f t="shared" si="8"/>
        <v>0</v>
      </c>
      <c r="AR143" s="19" t="s">
        <v>158</v>
      </c>
      <c r="AT143" s="19" t="s">
        <v>154</v>
      </c>
      <c r="AU143" s="19" t="s">
        <v>87</v>
      </c>
      <c r="AY143" s="19" t="s">
        <v>153</v>
      </c>
      <c r="BE143" s="109">
        <f t="shared" si="9"/>
        <v>0</v>
      </c>
      <c r="BF143" s="109">
        <f t="shared" si="10"/>
        <v>0</v>
      </c>
      <c r="BG143" s="109">
        <f t="shared" si="11"/>
        <v>0</v>
      </c>
      <c r="BH143" s="109">
        <f t="shared" si="12"/>
        <v>0</v>
      </c>
      <c r="BI143" s="109">
        <f t="shared" si="13"/>
        <v>0</v>
      </c>
      <c r="BJ143" s="19" t="s">
        <v>87</v>
      </c>
      <c r="BK143" s="109">
        <f t="shared" si="14"/>
        <v>0</v>
      </c>
      <c r="BL143" s="19" t="s">
        <v>158</v>
      </c>
      <c r="BM143" s="19" t="s">
        <v>182</v>
      </c>
    </row>
    <row r="144" spans="2:65" s="1" customFormat="1" ht="38.25" customHeight="1">
      <c r="B144" s="133"/>
      <c r="C144" s="162" t="s">
        <v>183</v>
      </c>
      <c r="D144" s="162" t="s">
        <v>154</v>
      </c>
      <c r="E144" s="163" t="s">
        <v>184</v>
      </c>
      <c r="F144" s="223" t="s">
        <v>185</v>
      </c>
      <c r="G144" s="223"/>
      <c r="H144" s="223"/>
      <c r="I144" s="223"/>
      <c r="J144" s="164" t="s">
        <v>162</v>
      </c>
      <c r="K144" s="165">
        <v>234.51400000000001</v>
      </c>
      <c r="L144" s="225">
        <v>0</v>
      </c>
      <c r="M144" s="225"/>
      <c r="N144" s="227">
        <f t="shared" si="5"/>
        <v>0</v>
      </c>
      <c r="O144" s="227"/>
      <c r="P144" s="227"/>
      <c r="Q144" s="227"/>
      <c r="R144" s="136"/>
      <c r="T144" s="166" t="s">
        <v>5</v>
      </c>
      <c r="U144" s="43" t="s">
        <v>43</v>
      </c>
      <c r="V144" s="35"/>
      <c r="W144" s="167">
        <f t="shared" si="6"/>
        <v>0</v>
      </c>
      <c r="X144" s="167">
        <v>3.4950000000000002E-2</v>
      </c>
      <c r="Y144" s="167">
        <f t="shared" si="7"/>
        <v>8.1962643000000011</v>
      </c>
      <c r="Z144" s="167">
        <v>0</v>
      </c>
      <c r="AA144" s="168">
        <f t="shared" si="8"/>
        <v>0</v>
      </c>
      <c r="AR144" s="19" t="s">
        <v>158</v>
      </c>
      <c r="AT144" s="19" t="s">
        <v>154</v>
      </c>
      <c r="AU144" s="19" t="s">
        <v>87</v>
      </c>
      <c r="AY144" s="19" t="s">
        <v>153</v>
      </c>
      <c r="BE144" s="109">
        <f t="shared" si="9"/>
        <v>0</v>
      </c>
      <c r="BF144" s="109">
        <f t="shared" si="10"/>
        <v>0</v>
      </c>
      <c r="BG144" s="109">
        <f t="shared" si="11"/>
        <v>0</v>
      </c>
      <c r="BH144" s="109">
        <f t="shared" si="12"/>
        <v>0</v>
      </c>
      <c r="BI144" s="109">
        <f t="shared" si="13"/>
        <v>0</v>
      </c>
      <c r="BJ144" s="19" t="s">
        <v>87</v>
      </c>
      <c r="BK144" s="109">
        <f t="shared" si="14"/>
        <v>0</v>
      </c>
      <c r="BL144" s="19" t="s">
        <v>158</v>
      </c>
      <c r="BM144" s="19" t="s">
        <v>186</v>
      </c>
    </row>
    <row r="145" spans="2:65" s="1" customFormat="1" ht="38.25" customHeight="1">
      <c r="B145" s="133"/>
      <c r="C145" s="162" t="s">
        <v>187</v>
      </c>
      <c r="D145" s="162" t="s">
        <v>154</v>
      </c>
      <c r="E145" s="163" t="s">
        <v>188</v>
      </c>
      <c r="F145" s="223" t="s">
        <v>189</v>
      </c>
      <c r="G145" s="223"/>
      <c r="H145" s="223"/>
      <c r="I145" s="223"/>
      <c r="J145" s="164" t="s">
        <v>190</v>
      </c>
      <c r="K145" s="165">
        <v>0.60799999999999998</v>
      </c>
      <c r="L145" s="225">
        <v>0</v>
      </c>
      <c r="M145" s="225"/>
      <c r="N145" s="227">
        <f t="shared" si="5"/>
        <v>0</v>
      </c>
      <c r="O145" s="227"/>
      <c r="P145" s="227"/>
      <c r="Q145" s="227"/>
      <c r="R145" s="136"/>
      <c r="T145" s="166" t="s">
        <v>5</v>
      </c>
      <c r="U145" s="43" t="s">
        <v>43</v>
      </c>
      <c r="V145" s="35"/>
      <c r="W145" s="167">
        <f t="shared" si="6"/>
        <v>0</v>
      </c>
      <c r="X145" s="167">
        <v>2.0952500000000001</v>
      </c>
      <c r="Y145" s="167">
        <f t="shared" si="7"/>
        <v>1.2739119999999999</v>
      </c>
      <c r="Z145" s="167">
        <v>0</v>
      </c>
      <c r="AA145" s="168">
        <f t="shared" si="8"/>
        <v>0</v>
      </c>
      <c r="AR145" s="19" t="s">
        <v>158</v>
      </c>
      <c r="AT145" s="19" t="s">
        <v>154</v>
      </c>
      <c r="AU145" s="19" t="s">
        <v>87</v>
      </c>
      <c r="AY145" s="19" t="s">
        <v>153</v>
      </c>
      <c r="BE145" s="109">
        <f t="shared" si="9"/>
        <v>0</v>
      </c>
      <c r="BF145" s="109">
        <f t="shared" si="10"/>
        <v>0</v>
      </c>
      <c r="BG145" s="109">
        <f t="shared" si="11"/>
        <v>0</v>
      </c>
      <c r="BH145" s="109">
        <f t="shared" si="12"/>
        <v>0</v>
      </c>
      <c r="BI145" s="109">
        <f t="shared" si="13"/>
        <v>0</v>
      </c>
      <c r="BJ145" s="19" t="s">
        <v>87</v>
      </c>
      <c r="BK145" s="109">
        <f t="shared" si="14"/>
        <v>0</v>
      </c>
      <c r="BL145" s="19" t="s">
        <v>158</v>
      </c>
      <c r="BM145" s="19" t="s">
        <v>191</v>
      </c>
    </row>
    <row r="146" spans="2:65" s="10" customFormat="1" ht="29.85" customHeight="1">
      <c r="B146" s="151"/>
      <c r="C146" s="152"/>
      <c r="D146" s="161" t="s">
        <v>117</v>
      </c>
      <c r="E146" s="161"/>
      <c r="F146" s="161"/>
      <c r="G146" s="161"/>
      <c r="H146" s="161"/>
      <c r="I146" s="161"/>
      <c r="J146" s="161"/>
      <c r="K146" s="161"/>
      <c r="L146" s="161"/>
      <c r="M146" s="161"/>
      <c r="N146" s="228">
        <f>BK146</f>
        <v>0</v>
      </c>
      <c r="O146" s="229"/>
      <c r="P146" s="229"/>
      <c r="Q146" s="229"/>
      <c r="R146" s="154"/>
      <c r="T146" s="155"/>
      <c r="U146" s="152"/>
      <c r="V146" s="152"/>
      <c r="W146" s="156">
        <f>SUM(W147:W163)</f>
        <v>0</v>
      </c>
      <c r="X146" s="152"/>
      <c r="Y146" s="156">
        <f>SUM(Y147:Y163)</f>
        <v>49.488568679999993</v>
      </c>
      <c r="Z146" s="152"/>
      <c r="AA146" s="157">
        <f>SUM(AA147:AA163)</f>
        <v>11.274880000000001</v>
      </c>
      <c r="AR146" s="158" t="s">
        <v>82</v>
      </c>
      <c r="AT146" s="159" t="s">
        <v>75</v>
      </c>
      <c r="AU146" s="159" t="s">
        <v>82</v>
      </c>
      <c r="AY146" s="158" t="s">
        <v>153</v>
      </c>
      <c r="BK146" s="160">
        <f>SUM(BK147:BK163)</f>
        <v>0</v>
      </c>
    </row>
    <row r="147" spans="2:65" s="1" customFormat="1" ht="38.25" customHeight="1">
      <c r="B147" s="133"/>
      <c r="C147" s="162" t="s">
        <v>192</v>
      </c>
      <c r="D147" s="162" t="s">
        <v>154</v>
      </c>
      <c r="E147" s="163" t="s">
        <v>193</v>
      </c>
      <c r="F147" s="223" t="s">
        <v>194</v>
      </c>
      <c r="G147" s="223"/>
      <c r="H147" s="223"/>
      <c r="I147" s="223"/>
      <c r="J147" s="164" t="s">
        <v>162</v>
      </c>
      <c r="K147" s="165">
        <v>960.12699999999995</v>
      </c>
      <c r="L147" s="225">
        <v>0</v>
      </c>
      <c r="M147" s="225"/>
      <c r="N147" s="227">
        <f t="shared" ref="N147:N163" si="15">ROUND(L147*K147,2)</f>
        <v>0</v>
      </c>
      <c r="O147" s="227"/>
      <c r="P147" s="227"/>
      <c r="Q147" s="227"/>
      <c r="R147" s="136"/>
      <c r="T147" s="166" t="s">
        <v>5</v>
      </c>
      <c r="U147" s="43" t="s">
        <v>43</v>
      </c>
      <c r="V147" s="35"/>
      <c r="W147" s="167">
        <f t="shared" ref="W147:W163" si="16">V147*K147</f>
        <v>0</v>
      </c>
      <c r="X147" s="167">
        <v>2.572E-2</v>
      </c>
      <c r="Y147" s="167">
        <f t="shared" ref="Y147:Y163" si="17">X147*K147</f>
        <v>24.694466439999999</v>
      </c>
      <c r="Z147" s="167">
        <v>0</v>
      </c>
      <c r="AA147" s="168">
        <f t="shared" ref="AA147:AA163" si="18">Z147*K147</f>
        <v>0</v>
      </c>
      <c r="AR147" s="19" t="s">
        <v>158</v>
      </c>
      <c r="AT147" s="19" t="s">
        <v>154</v>
      </c>
      <c r="AU147" s="19" t="s">
        <v>87</v>
      </c>
      <c r="AY147" s="19" t="s">
        <v>153</v>
      </c>
      <c r="BE147" s="109">
        <f t="shared" ref="BE147:BE163" si="19">IF(U147="základná",N147,0)</f>
        <v>0</v>
      </c>
      <c r="BF147" s="109">
        <f t="shared" ref="BF147:BF163" si="20">IF(U147="znížená",N147,0)</f>
        <v>0</v>
      </c>
      <c r="BG147" s="109">
        <f t="shared" ref="BG147:BG163" si="21">IF(U147="zákl. prenesená",N147,0)</f>
        <v>0</v>
      </c>
      <c r="BH147" s="109">
        <f t="shared" ref="BH147:BH163" si="22">IF(U147="zníž. prenesená",N147,0)</f>
        <v>0</v>
      </c>
      <c r="BI147" s="109">
        <f t="shared" ref="BI147:BI163" si="23">IF(U147="nulová",N147,0)</f>
        <v>0</v>
      </c>
      <c r="BJ147" s="19" t="s">
        <v>87</v>
      </c>
      <c r="BK147" s="109">
        <f t="shared" ref="BK147:BK163" si="24">ROUND(L147*K147,2)</f>
        <v>0</v>
      </c>
      <c r="BL147" s="19" t="s">
        <v>158</v>
      </c>
      <c r="BM147" s="19" t="s">
        <v>195</v>
      </c>
    </row>
    <row r="148" spans="2:65" s="1" customFormat="1" ht="51" customHeight="1">
      <c r="B148" s="133"/>
      <c r="C148" s="162" t="s">
        <v>196</v>
      </c>
      <c r="D148" s="162" t="s">
        <v>154</v>
      </c>
      <c r="E148" s="163" t="s">
        <v>197</v>
      </c>
      <c r="F148" s="223" t="s">
        <v>198</v>
      </c>
      <c r="G148" s="223"/>
      <c r="H148" s="223"/>
      <c r="I148" s="223"/>
      <c r="J148" s="164" t="s">
        <v>162</v>
      </c>
      <c r="K148" s="165">
        <v>2880.3809999999999</v>
      </c>
      <c r="L148" s="225">
        <v>0</v>
      </c>
      <c r="M148" s="225"/>
      <c r="N148" s="227">
        <f t="shared" si="15"/>
        <v>0</v>
      </c>
      <c r="O148" s="227"/>
      <c r="P148" s="227"/>
      <c r="Q148" s="227"/>
      <c r="R148" s="136"/>
      <c r="T148" s="166" t="s">
        <v>5</v>
      </c>
      <c r="U148" s="43" t="s">
        <v>43</v>
      </c>
      <c r="V148" s="35"/>
      <c r="W148" s="167">
        <f t="shared" si="16"/>
        <v>0</v>
      </c>
      <c r="X148" s="167">
        <v>0</v>
      </c>
      <c r="Y148" s="167">
        <f t="shared" si="17"/>
        <v>0</v>
      </c>
      <c r="Z148" s="167">
        <v>0</v>
      </c>
      <c r="AA148" s="168">
        <f t="shared" si="18"/>
        <v>0</v>
      </c>
      <c r="AR148" s="19" t="s">
        <v>158</v>
      </c>
      <c r="AT148" s="19" t="s">
        <v>154</v>
      </c>
      <c r="AU148" s="19" t="s">
        <v>87</v>
      </c>
      <c r="AY148" s="19" t="s">
        <v>153</v>
      </c>
      <c r="BE148" s="109">
        <f t="shared" si="19"/>
        <v>0</v>
      </c>
      <c r="BF148" s="109">
        <f t="shared" si="20"/>
        <v>0</v>
      </c>
      <c r="BG148" s="109">
        <f t="shared" si="21"/>
        <v>0</v>
      </c>
      <c r="BH148" s="109">
        <f t="shared" si="22"/>
        <v>0</v>
      </c>
      <c r="BI148" s="109">
        <f t="shared" si="23"/>
        <v>0</v>
      </c>
      <c r="BJ148" s="19" t="s">
        <v>87</v>
      </c>
      <c r="BK148" s="109">
        <f t="shared" si="24"/>
        <v>0</v>
      </c>
      <c r="BL148" s="19" t="s">
        <v>158</v>
      </c>
      <c r="BM148" s="19" t="s">
        <v>199</v>
      </c>
    </row>
    <row r="149" spans="2:65" s="1" customFormat="1" ht="38.25" customHeight="1">
      <c r="B149" s="133"/>
      <c r="C149" s="162" t="s">
        <v>200</v>
      </c>
      <c r="D149" s="162" t="s">
        <v>154</v>
      </c>
      <c r="E149" s="163" t="s">
        <v>201</v>
      </c>
      <c r="F149" s="223" t="s">
        <v>202</v>
      </c>
      <c r="G149" s="223"/>
      <c r="H149" s="223"/>
      <c r="I149" s="223"/>
      <c r="J149" s="164" t="s">
        <v>162</v>
      </c>
      <c r="K149" s="165">
        <v>960.12699999999995</v>
      </c>
      <c r="L149" s="225">
        <v>0</v>
      </c>
      <c r="M149" s="225"/>
      <c r="N149" s="227">
        <f t="shared" si="15"/>
        <v>0</v>
      </c>
      <c r="O149" s="227"/>
      <c r="P149" s="227"/>
      <c r="Q149" s="227"/>
      <c r="R149" s="136"/>
      <c r="T149" s="166" t="s">
        <v>5</v>
      </c>
      <c r="U149" s="43" t="s">
        <v>43</v>
      </c>
      <c r="V149" s="35"/>
      <c r="W149" s="167">
        <f t="shared" si="16"/>
        <v>0</v>
      </c>
      <c r="X149" s="167">
        <v>2.572E-2</v>
      </c>
      <c r="Y149" s="167">
        <f t="shared" si="17"/>
        <v>24.694466439999999</v>
      </c>
      <c r="Z149" s="167">
        <v>0</v>
      </c>
      <c r="AA149" s="168">
        <f t="shared" si="18"/>
        <v>0</v>
      </c>
      <c r="AR149" s="19" t="s">
        <v>158</v>
      </c>
      <c r="AT149" s="19" t="s">
        <v>154</v>
      </c>
      <c r="AU149" s="19" t="s">
        <v>87</v>
      </c>
      <c r="AY149" s="19" t="s">
        <v>153</v>
      </c>
      <c r="BE149" s="109">
        <f t="shared" si="19"/>
        <v>0</v>
      </c>
      <c r="BF149" s="109">
        <f t="shared" si="20"/>
        <v>0</v>
      </c>
      <c r="BG149" s="109">
        <f t="shared" si="21"/>
        <v>0</v>
      </c>
      <c r="BH149" s="109">
        <f t="shared" si="22"/>
        <v>0</v>
      </c>
      <c r="BI149" s="109">
        <f t="shared" si="23"/>
        <v>0</v>
      </c>
      <c r="BJ149" s="19" t="s">
        <v>87</v>
      </c>
      <c r="BK149" s="109">
        <f t="shared" si="24"/>
        <v>0</v>
      </c>
      <c r="BL149" s="19" t="s">
        <v>158</v>
      </c>
      <c r="BM149" s="19" t="s">
        <v>203</v>
      </c>
    </row>
    <row r="150" spans="2:65" s="1" customFormat="1" ht="16.5" customHeight="1">
      <c r="B150" s="133"/>
      <c r="C150" s="162" t="s">
        <v>204</v>
      </c>
      <c r="D150" s="162" t="s">
        <v>154</v>
      </c>
      <c r="E150" s="163" t="s">
        <v>205</v>
      </c>
      <c r="F150" s="223" t="s">
        <v>206</v>
      </c>
      <c r="G150" s="223"/>
      <c r="H150" s="223"/>
      <c r="I150" s="223"/>
      <c r="J150" s="164" t="s">
        <v>157</v>
      </c>
      <c r="K150" s="165">
        <v>87.18</v>
      </c>
      <c r="L150" s="225">
        <v>0</v>
      </c>
      <c r="M150" s="225"/>
      <c r="N150" s="227">
        <f t="shared" si="15"/>
        <v>0</v>
      </c>
      <c r="O150" s="227"/>
      <c r="P150" s="227"/>
      <c r="Q150" s="227"/>
      <c r="R150" s="136"/>
      <c r="T150" s="166" t="s">
        <v>5</v>
      </c>
      <c r="U150" s="43" t="s">
        <v>43</v>
      </c>
      <c r="V150" s="35"/>
      <c r="W150" s="167">
        <f t="shared" si="16"/>
        <v>0</v>
      </c>
      <c r="X150" s="167">
        <v>4.2000000000000002E-4</v>
      </c>
      <c r="Y150" s="167">
        <f t="shared" si="17"/>
        <v>3.6615600000000005E-2</v>
      </c>
      <c r="Z150" s="167">
        <v>0</v>
      </c>
      <c r="AA150" s="168">
        <f t="shared" si="18"/>
        <v>0</v>
      </c>
      <c r="AR150" s="19" t="s">
        <v>158</v>
      </c>
      <c r="AT150" s="19" t="s">
        <v>154</v>
      </c>
      <c r="AU150" s="19" t="s">
        <v>87</v>
      </c>
      <c r="AY150" s="19" t="s">
        <v>153</v>
      </c>
      <c r="BE150" s="109">
        <f t="shared" si="19"/>
        <v>0</v>
      </c>
      <c r="BF150" s="109">
        <f t="shared" si="20"/>
        <v>0</v>
      </c>
      <c r="BG150" s="109">
        <f t="shared" si="21"/>
        <v>0</v>
      </c>
      <c r="BH150" s="109">
        <f t="shared" si="22"/>
        <v>0</v>
      </c>
      <c r="BI150" s="109">
        <f t="shared" si="23"/>
        <v>0</v>
      </c>
      <c r="BJ150" s="19" t="s">
        <v>87</v>
      </c>
      <c r="BK150" s="109">
        <f t="shared" si="24"/>
        <v>0</v>
      </c>
      <c r="BL150" s="19" t="s">
        <v>158</v>
      </c>
      <c r="BM150" s="19" t="s">
        <v>207</v>
      </c>
    </row>
    <row r="151" spans="2:65" s="1" customFormat="1" ht="25.5" customHeight="1">
      <c r="B151" s="133"/>
      <c r="C151" s="162" t="s">
        <v>208</v>
      </c>
      <c r="D151" s="162" t="s">
        <v>154</v>
      </c>
      <c r="E151" s="163" t="s">
        <v>209</v>
      </c>
      <c r="F151" s="223" t="s">
        <v>210</v>
      </c>
      <c r="G151" s="223"/>
      <c r="H151" s="223"/>
      <c r="I151" s="223"/>
      <c r="J151" s="164" t="s">
        <v>157</v>
      </c>
      <c r="K151" s="165">
        <v>331.13</v>
      </c>
      <c r="L151" s="225">
        <v>0</v>
      </c>
      <c r="M151" s="225"/>
      <c r="N151" s="227">
        <f t="shared" si="15"/>
        <v>0</v>
      </c>
      <c r="O151" s="227"/>
      <c r="P151" s="227"/>
      <c r="Q151" s="227"/>
      <c r="R151" s="136"/>
      <c r="T151" s="166" t="s">
        <v>5</v>
      </c>
      <c r="U151" s="43" t="s">
        <v>43</v>
      </c>
      <c r="V151" s="35"/>
      <c r="W151" s="167">
        <f t="shared" si="16"/>
        <v>0</v>
      </c>
      <c r="X151" s="167">
        <v>6.9999999999999994E-5</v>
      </c>
      <c r="Y151" s="167">
        <f t="shared" si="17"/>
        <v>2.3179099999999998E-2</v>
      </c>
      <c r="Z151" s="167">
        <v>0</v>
      </c>
      <c r="AA151" s="168">
        <f t="shared" si="18"/>
        <v>0</v>
      </c>
      <c r="AR151" s="19" t="s">
        <v>158</v>
      </c>
      <c r="AT151" s="19" t="s">
        <v>154</v>
      </c>
      <c r="AU151" s="19" t="s">
        <v>87</v>
      </c>
      <c r="AY151" s="19" t="s">
        <v>153</v>
      </c>
      <c r="BE151" s="109">
        <f t="shared" si="19"/>
        <v>0</v>
      </c>
      <c r="BF151" s="109">
        <f t="shared" si="20"/>
        <v>0</v>
      </c>
      <c r="BG151" s="109">
        <f t="shared" si="21"/>
        <v>0</v>
      </c>
      <c r="BH151" s="109">
        <f t="shared" si="22"/>
        <v>0</v>
      </c>
      <c r="BI151" s="109">
        <f t="shared" si="23"/>
        <v>0</v>
      </c>
      <c r="BJ151" s="19" t="s">
        <v>87</v>
      </c>
      <c r="BK151" s="109">
        <f t="shared" si="24"/>
        <v>0</v>
      </c>
      <c r="BL151" s="19" t="s">
        <v>158</v>
      </c>
      <c r="BM151" s="19" t="s">
        <v>211</v>
      </c>
    </row>
    <row r="152" spans="2:65" s="1" customFormat="1" ht="16.5" customHeight="1">
      <c r="B152" s="133"/>
      <c r="C152" s="162" t="s">
        <v>212</v>
      </c>
      <c r="D152" s="162" t="s">
        <v>154</v>
      </c>
      <c r="E152" s="163" t="s">
        <v>213</v>
      </c>
      <c r="F152" s="223" t="s">
        <v>214</v>
      </c>
      <c r="G152" s="223"/>
      <c r="H152" s="223"/>
      <c r="I152" s="223"/>
      <c r="J152" s="164" t="s">
        <v>157</v>
      </c>
      <c r="K152" s="165">
        <v>333.27</v>
      </c>
      <c r="L152" s="225">
        <v>0</v>
      </c>
      <c r="M152" s="225"/>
      <c r="N152" s="227">
        <f t="shared" si="15"/>
        <v>0</v>
      </c>
      <c r="O152" s="227"/>
      <c r="P152" s="227"/>
      <c r="Q152" s="227"/>
      <c r="R152" s="136"/>
      <c r="T152" s="166" t="s">
        <v>5</v>
      </c>
      <c r="U152" s="43" t="s">
        <v>43</v>
      </c>
      <c r="V152" s="35"/>
      <c r="W152" s="167">
        <f t="shared" si="16"/>
        <v>0</v>
      </c>
      <c r="X152" s="167">
        <v>5.0000000000000002E-5</v>
      </c>
      <c r="Y152" s="167">
        <f t="shared" si="17"/>
        <v>1.6663500000000001E-2</v>
      </c>
      <c r="Z152" s="167">
        <v>0</v>
      </c>
      <c r="AA152" s="168">
        <f t="shared" si="18"/>
        <v>0</v>
      </c>
      <c r="AR152" s="19" t="s">
        <v>158</v>
      </c>
      <c r="AT152" s="19" t="s">
        <v>154</v>
      </c>
      <c r="AU152" s="19" t="s">
        <v>87</v>
      </c>
      <c r="AY152" s="19" t="s">
        <v>153</v>
      </c>
      <c r="BE152" s="109">
        <f t="shared" si="19"/>
        <v>0</v>
      </c>
      <c r="BF152" s="109">
        <f t="shared" si="20"/>
        <v>0</v>
      </c>
      <c r="BG152" s="109">
        <f t="shared" si="21"/>
        <v>0</v>
      </c>
      <c r="BH152" s="109">
        <f t="shared" si="22"/>
        <v>0</v>
      </c>
      <c r="BI152" s="109">
        <f t="shared" si="23"/>
        <v>0</v>
      </c>
      <c r="BJ152" s="19" t="s">
        <v>87</v>
      </c>
      <c r="BK152" s="109">
        <f t="shared" si="24"/>
        <v>0</v>
      </c>
      <c r="BL152" s="19" t="s">
        <v>158</v>
      </c>
      <c r="BM152" s="19" t="s">
        <v>215</v>
      </c>
    </row>
    <row r="153" spans="2:65" s="1" customFormat="1" ht="16.5" customHeight="1">
      <c r="B153" s="133"/>
      <c r="C153" s="162" t="s">
        <v>216</v>
      </c>
      <c r="D153" s="162" t="s">
        <v>154</v>
      </c>
      <c r="E153" s="163" t="s">
        <v>217</v>
      </c>
      <c r="F153" s="223" t="s">
        <v>218</v>
      </c>
      <c r="G153" s="223"/>
      <c r="H153" s="223"/>
      <c r="I153" s="223"/>
      <c r="J153" s="164" t="s">
        <v>157</v>
      </c>
      <c r="K153" s="165">
        <v>102.72</v>
      </c>
      <c r="L153" s="225">
        <v>0</v>
      </c>
      <c r="M153" s="225"/>
      <c r="N153" s="227">
        <f t="shared" si="15"/>
        <v>0</v>
      </c>
      <c r="O153" s="227"/>
      <c r="P153" s="227"/>
      <c r="Q153" s="227"/>
      <c r="R153" s="136"/>
      <c r="T153" s="166" t="s">
        <v>5</v>
      </c>
      <c r="U153" s="43" t="s">
        <v>43</v>
      </c>
      <c r="V153" s="35"/>
      <c r="W153" s="167">
        <f t="shared" si="16"/>
        <v>0</v>
      </c>
      <c r="X153" s="167">
        <v>6.9999999999999994E-5</v>
      </c>
      <c r="Y153" s="167">
        <f t="shared" si="17"/>
        <v>7.1903999999999996E-3</v>
      </c>
      <c r="Z153" s="167">
        <v>0</v>
      </c>
      <c r="AA153" s="168">
        <f t="shared" si="18"/>
        <v>0</v>
      </c>
      <c r="AR153" s="19" t="s">
        <v>158</v>
      </c>
      <c r="AT153" s="19" t="s">
        <v>154</v>
      </c>
      <c r="AU153" s="19" t="s">
        <v>87</v>
      </c>
      <c r="AY153" s="19" t="s">
        <v>153</v>
      </c>
      <c r="BE153" s="109">
        <f t="shared" si="19"/>
        <v>0</v>
      </c>
      <c r="BF153" s="109">
        <f t="shared" si="20"/>
        <v>0</v>
      </c>
      <c r="BG153" s="109">
        <f t="shared" si="21"/>
        <v>0</v>
      </c>
      <c r="BH153" s="109">
        <f t="shared" si="22"/>
        <v>0</v>
      </c>
      <c r="BI153" s="109">
        <f t="shared" si="23"/>
        <v>0</v>
      </c>
      <c r="BJ153" s="19" t="s">
        <v>87</v>
      </c>
      <c r="BK153" s="109">
        <f t="shared" si="24"/>
        <v>0</v>
      </c>
      <c r="BL153" s="19" t="s">
        <v>158</v>
      </c>
      <c r="BM153" s="19" t="s">
        <v>219</v>
      </c>
    </row>
    <row r="154" spans="2:65" s="1" customFormat="1" ht="16.5" customHeight="1">
      <c r="B154" s="133"/>
      <c r="C154" s="162" t="s">
        <v>220</v>
      </c>
      <c r="D154" s="162" t="s">
        <v>154</v>
      </c>
      <c r="E154" s="163" t="s">
        <v>221</v>
      </c>
      <c r="F154" s="223" t="s">
        <v>222</v>
      </c>
      <c r="G154" s="223"/>
      <c r="H154" s="223"/>
      <c r="I154" s="223"/>
      <c r="J154" s="164" t="s">
        <v>157</v>
      </c>
      <c r="K154" s="165">
        <v>99.92</v>
      </c>
      <c r="L154" s="225">
        <v>0</v>
      </c>
      <c r="M154" s="225"/>
      <c r="N154" s="227">
        <f t="shared" si="15"/>
        <v>0</v>
      </c>
      <c r="O154" s="227"/>
      <c r="P154" s="227"/>
      <c r="Q154" s="227"/>
      <c r="R154" s="136"/>
      <c r="T154" s="166" t="s">
        <v>5</v>
      </c>
      <c r="U154" s="43" t="s">
        <v>43</v>
      </c>
      <c r="V154" s="35"/>
      <c r="W154" s="167">
        <f t="shared" si="16"/>
        <v>0</v>
      </c>
      <c r="X154" s="167">
        <v>1.6000000000000001E-4</v>
      </c>
      <c r="Y154" s="167">
        <f t="shared" si="17"/>
        <v>1.59872E-2</v>
      </c>
      <c r="Z154" s="167">
        <v>0</v>
      </c>
      <c r="AA154" s="168">
        <f t="shared" si="18"/>
        <v>0</v>
      </c>
      <c r="AR154" s="19" t="s">
        <v>158</v>
      </c>
      <c r="AT154" s="19" t="s">
        <v>154</v>
      </c>
      <c r="AU154" s="19" t="s">
        <v>87</v>
      </c>
      <c r="AY154" s="19" t="s">
        <v>153</v>
      </c>
      <c r="BE154" s="109">
        <f t="shared" si="19"/>
        <v>0</v>
      </c>
      <c r="BF154" s="109">
        <f t="shared" si="20"/>
        <v>0</v>
      </c>
      <c r="BG154" s="109">
        <f t="shared" si="21"/>
        <v>0</v>
      </c>
      <c r="BH154" s="109">
        <f t="shared" si="22"/>
        <v>0</v>
      </c>
      <c r="BI154" s="109">
        <f t="shared" si="23"/>
        <v>0</v>
      </c>
      <c r="BJ154" s="19" t="s">
        <v>87</v>
      </c>
      <c r="BK154" s="109">
        <f t="shared" si="24"/>
        <v>0</v>
      </c>
      <c r="BL154" s="19" t="s">
        <v>158</v>
      </c>
      <c r="BM154" s="19" t="s">
        <v>223</v>
      </c>
    </row>
    <row r="155" spans="2:65" s="1" customFormat="1" ht="25.5" customHeight="1">
      <c r="B155" s="133"/>
      <c r="C155" s="162" t="s">
        <v>224</v>
      </c>
      <c r="D155" s="162" t="s">
        <v>154</v>
      </c>
      <c r="E155" s="163" t="s">
        <v>225</v>
      </c>
      <c r="F155" s="223" t="s">
        <v>226</v>
      </c>
      <c r="G155" s="223"/>
      <c r="H155" s="223"/>
      <c r="I155" s="223"/>
      <c r="J155" s="164" t="s">
        <v>157</v>
      </c>
      <c r="K155" s="165">
        <v>501.5</v>
      </c>
      <c r="L155" s="225">
        <v>0</v>
      </c>
      <c r="M155" s="225"/>
      <c r="N155" s="227">
        <f t="shared" si="15"/>
        <v>0</v>
      </c>
      <c r="O155" s="227"/>
      <c r="P155" s="227"/>
      <c r="Q155" s="227"/>
      <c r="R155" s="136"/>
      <c r="T155" s="166" t="s">
        <v>5</v>
      </c>
      <c r="U155" s="43" t="s">
        <v>43</v>
      </c>
      <c r="V155" s="35"/>
      <c r="W155" s="167">
        <f t="shared" si="16"/>
        <v>0</v>
      </c>
      <c r="X155" s="167">
        <v>0</v>
      </c>
      <c r="Y155" s="167">
        <f t="shared" si="17"/>
        <v>0</v>
      </c>
      <c r="Z155" s="167">
        <v>5.0000000000000001E-3</v>
      </c>
      <c r="AA155" s="168">
        <f t="shared" si="18"/>
        <v>2.5074999999999998</v>
      </c>
      <c r="AR155" s="19" t="s">
        <v>158</v>
      </c>
      <c r="AT155" s="19" t="s">
        <v>154</v>
      </c>
      <c r="AU155" s="19" t="s">
        <v>87</v>
      </c>
      <c r="AY155" s="19" t="s">
        <v>153</v>
      </c>
      <c r="BE155" s="109">
        <f t="shared" si="19"/>
        <v>0</v>
      </c>
      <c r="BF155" s="109">
        <f t="shared" si="20"/>
        <v>0</v>
      </c>
      <c r="BG155" s="109">
        <f t="shared" si="21"/>
        <v>0</v>
      </c>
      <c r="BH155" s="109">
        <f t="shared" si="22"/>
        <v>0</v>
      </c>
      <c r="BI155" s="109">
        <f t="shared" si="23"/>
        <v>0</v>
      </c>
      <c r="BJ155" s="19" t="s">
        <v>87</v>
      </c>
      <c r="BK155" s="109">
        <f t="shared" si="24"/>
        <v>0</v>
      </c>
      <c r="BL155" s="19" t="s">
        <v>158</v>
      </c>
      <c r="BM155" s="19" t="s">
        <v>227</v>
      </c>
    </row>
    <row r="156" spans="2:65" s="1" customFormat="1" ht="25.5" customHeight="1">
      <c r="B156" s="133"/>
      <c r="C156" s="162" t="s">
        <v>228</v>
      </c>
      <c r="D156" s="162" t="s">
        <v>154</v>
      </c>
      <c r="E156" s="163" t="s">
        <v>229</v>
      </c>
      <c r="F156" s="223" t="s">
        <v>230</v>
      </c>
      <c r="G156" s="223"/>
      <c r="H156" s="223"/>
      <c r="I156" s="223"/>
      <c r="J156" s="164" t="s">
        <v>162</v>
      </c>
      <c r="K156" s="165">
        <v>83.28</v>
      </c>
      <c r="L156" s="225">
        <v>0</v>
      </c>
      <c r="M156" s="225"/>
      <c r="N156" s="227">
        <f t="shared" si="15"/>
        <v>0</v>
      </c>
      <c r="O156" s="227"/>
      <c r="P156" s="227"/>
      <c r="Q156" s="227"/>
      <c r="R156" s="136"/>
      <c r="T156" s="166" t="s">
        <v>5</v>
      </c>
      <c r="U156" s="43" t="s">
        <v>43</v>
      </c>
      <c r="V156" s="35"/>
      <c r="W156" s="167">
        <f t="shared" si="16"/>
        <v>0</v>
      </c>
      <c r="X156" s="167">
        <v>0</v>
      </c>
      <c r="Y156" s="167">
        <f t="shared" si="17"/>
        <v>0</v>
      </c>
      <c r="Z156" s="167">
        <v>6.0000000000000001E-3</v>
      </c>
      <c r="AA156" s="168">
        <f t="shared" si="18"/>
        <v>0.49968000000000001</v>
      </c>
      <c r="AR156" s="19" t="s">
        <v>158</v>
      </c>
      <c r="AT156" s="19" t="s">
        <v>154</v>
      </c>
      <c r="AU156" s="19" t="s">
        <v>87</v>
      </c>
      <c r="AY156" s="19" t="s">
        <v>153</v>
      </c>
      <c r="BE156" s="109">
        <f t="shared" si="19"/>
        <v>0</v>
      </c>
      <c r="BF156" s="109">
        <f t="shared" si="20"/>
        <v>0</v>
      </c>
      <c r="BG156" s="109">
        <f t="shared" si="21"/>
        <v>0</v>
      </c>
      <c r="BH156" s="109">
        <f t="shared" si="22"/>
        <v>0</v>
      </c>
      <c r="BI156" s="109">
        <f t="shared" si="23"/>
        <v>0</v>
      </c>
      <c r="BJ156" s="19" t="s">
        <v>87</v>
      </c>
      <c r="BK156" s="109">
        <f t="shared" si="24"/>
        <v>0</v>
      </c>
      <c r="BL156" s="19" t="s">
        <v>158</v>
      </c>
      <c r="BM156" s="19" t="s">
        <v>231</v>
      </c>
    </row>
    <row r="157" spans="2:65" s="1" customFormat="1" ht="25.5" customHeight="1">
      <c r="B157" s="133"/>
      <c r="C157" s="162" t="s">
        <v>10</v>
      </c>
      <c r="D157" s="162" t="s">
        <v>154</v>
      </c>
      <c r="E157" s="163" t="s">
        <v>232</v>
      </c>
      <c r="F157" s="223" t="s">
        <v>233</v>
      </c>
      <c r="G157" s="223"/>
      <c r="H157" s="223"/>
      <c r="I157" s="223"/>
      <c r="J157" s="164" t="s">
        <v>162</v>
      </c>
      <c r="K157" s="165">
        <v>236.22</v>
      </c>
      <c r="L157" s="225">
        <v>0</v>
      </c>
      <c r="M157" s="225"/>
      <c r="N157" s="227">
        <f t="shared" si="15"/>
        <v>0</v>
      </c>
      <c r="O157" s="227"/>
      <c r="P157" s="227"/>
      <c r="Q157" s="227"/>
      <c r="R157" s="136"/>
      <c r="T157" s="166" t="s">
        <v>5</v>
      </c>
      <c r="U157" s="43" t="s">
        <v>43</v>
      </c>
      <c r="V157" s="35"/>
      <c r="W157" s="167">
        <f t="shared" si="16"/>
        <v>0</v>
      </c>
      <c r="X157" s="167">
        <v>0</v>
      </c>
      <c r="Y157" s="167">
        <f t="shared" si="17"/>
        <v>0</v>
      </c>
      <c r="Z157" s="167">
        <v>3.5000000000000003E-2</v>
      </c>
      <c r="AA157" s="168">
        <f t="shared" si="18"/>
        <v>8.2677000000000014</v>
      </c>
      <c r="AR157" s="19" t="s">
        <v>158</v>
      </c>
      <c r="AT157" s="19" t="s">
        <v>154</v>
      </c>
      <c r="AU157" s="19" t="s">
        <v>87</v>
      </c>
      <c r="AY157" s="19" t="s">
        <v>153</v>
      </c>
      <c r="BE157" s="109">
        <f t="shared" si="19"/>
        <v>0</v>
      </c>
      <c r="BF157" s="109">
        <f t="shared" si="20"/>
        <v>0</v>
      </c>
      <c r="BG157" s="109">
        <f t="shared" si="21"/>
        <v>0</v>
      </c>
      <c r="BH157" s="109">
        <f t="shared" si="22"/>
        <v>0</v>
      </c>
      <c r="BI157" s="109">
        <f t="shared" si="23"/>
        <v>0</v>
      </c>
      <c r="BJ157" s="19" t="s">
        <v>87</v>
      </c>
      <c r="BK157" s="109">
        <f t="shared" si="24"/>
        <v>0</v>
      </c>
      <c r="BL157" s="19" t="s">
        <v>158</v>
      </c>
      <c r="BM157" s="19" t="s">
        <v>234</v>
      </c>
    </row>
    <row r="158" spans="2:65" s="1" customFormat="1" ht="38.25" customHeight="1">
      <c r="B158" s="133"/>
      <c r="C158" s="162" t="s">
        <v>235</v>
      </c>
      <c r="D158" s="162" t="s">
        <v>154</v>
      </c>
      <c r="E158" s="163" t="s">
        <v>236</v>
      </c>
      <c r="F158" s="223" t="s">
        <v>237</v>
      </c>
      <c r="G158" s="223"/>
      <c r="H158" s="223"/>
      <c r="I158" s="223"/>
      <c r="J158" s="164" t="s">
        <v>238</v>
      </c>
      <c r="K158" s="165">
        <v>13.199</v>
      </c>
      <c r="L158" s="225">
        <v>0</v>
      </c>
      <c r="M158" s="225"/>
      <c r="N158" s="227">
        <f t="shared" si="15"/>
        <v>0</v>
      </c>
      <c r="O158" s="227"/>
      <c r="P158" s="227"/>
      <c r="Q158" s="227"/>
      <c r="R158" s="136"/>
      <c r="T158" s="166" t="s">
        <v>5</v>
      </c>
      <c r="U158" s="43" t="s">
        <v>43</v>
      </c>
      <c r="V158" s="35"/>
      <c r="W158" s="167">
        <f t="shared" si="16"/>
        <v>0</v>
      </c>
      <c r="X158" s="167">
        <v>0</v>
      </c>
      <c r="Y158" s="167">
        <f t="shared" si="17"/>
        <v>0</v>
      </c>
      <c r="Z158" s="167">
        <v>0</v>
      </c>
      <c r="AA158" s="168">
        <f t="shared" si="18"/>
        <v>0</v>
      </c>
      <c r="AR158" s="19" t="s">
        <v>158</v>
      </c>
      <c r="AT158" s="19" t="s">
        <v>154</v>
      </c>
      <c r="AU158" s="19" t="s">
        <v>87</v>
      </c>
      <c r="AY158" s="19" t="s">
        <v>153</v>
      </c>
      <c r="BE158" s="109">
        <f t="shared" si="19"/>
        <v>0</v>
      </c>
      <c r="BF158" s="109">
        <f t="shared" si="20"/>
        <v>0</v>
      </c>
      <c r="BG158" s="109">
        <f t="shared" si="21"/>
        <v>0</v>
      </c>
      <c r="BH158" s="109">
        <f t="shared" si="22"/>
        <v>0</v>
      </c>
      <c r="BI158" s="109">
        <f t="shared" si="23"/>
        <v>0</v>
      </c>
      <c r="BJ158" s="19" t="s">
        <v>87</v>
      </c>
      <c r="BK158" s="109">
        <f t="shared" si="24"/>
        <v>0</v>
      </c>
      <c r="BL158" s="19" t="s">
        <v>158</v>
      </c>
      <c r="BM158" s="19" t="s">
        <v>239</v>
      </c>
    </row>
    <row r="159" spans="2:65" s="1" customFormat="1" ht="25.5" customHeight="1">
      <c r="B159" s="133"/>
      <c r="C159" s="162" t="s">
        <v>240</v>
      </c>
      <c r="D159" s="162" t="s">
        <v>154</v>
      </c>
      <c r="E159" s="163" t="s">
        <v>241</v>
      </c>
      <c r="F159" s="223" t="s">
        <v>242</v>
      </c>
      <c r="G159" s="223"/>
      <c r="H159" s="223"/>
      <c r="I159" s="223"/>
      <c r="J159" s="164" t="s">
        <v>238</v>
      </c>
      <c r="K159" s="165">
        <v>13.199</v>
      </c>
      <c r="L159" s="225">
        <v>0</v>
      </c>
      <c r="M159" s="225"/>
      <c r="N159" s="227">
        <f t="shared" si="15"/>
        <v>0</v>
      </c>
      <c r="O159" s="227"/>
      <c r="P159" s="227"/>
      <c r="Q159" s="227"/>
      <c r="R159" s="136"/>
      <c r="T159" s="166" t="s">
        <v>5</v>
      </c>
      <c r="U159" s="43" t="s">
        <v>43</v>
      </c>
      <c r="V159" s="35"/>
      <c r="W159" s="167">
        <f t="shared" si="16"/>
        <v>0</v>
      </c>
      <c r="X159" s="167">
        <v>0</v>
      </c>
      <c r="Y159" s="167">
        <f t="shared" si="17"/>
        <v>0</v>
      </c>
      <c r="Z159" s="167">
        <v>0</v>
      </c>
      <c r="AA159" s="168">
        <f t="shared" si="18"/>
        <v>0</v>
      </c>
      <c r="AR159" s="19" t="s">
        <v>158</v>
      </c>
      <c r="AT159" s="19" t="s">
        <v>154</v>
      </c>
      <c r="AU159" s="19" t="s">
        <v>87</v>
      </c>
      <c r="AY159" s="19" t="s">
        <v>153</v>
      </c>
      <c r="BE159" s="109">
        <f t="shared" si="19"/>
        <v>0</v>
      </c>
      <c r="BF159" s="109">
        <f t="shared" si="20"/>
        <v>0</v>
      </c>
      <c r="BG159" s="109">
        <f t="shared" si="21"/>
        <v>0</v>
      </c>
      <c r="BH159" s="109">
        <f t="shared" si="22"/>
        <v>0</v>
      </c>
      <c r="BI159" s="109">
        <f t="shared" si="23"/>
        <v>0</v>
      </c>
      <c r="BJ159" s="19" t="s">
        <v>87</v>
      </c>
      <c r="BK159" s="109">
        <f t="shared" si="24"/>
        <v>0</v>
      </c>
      <c r="BL159" s="19" t="s">
        <v>158</v>
      </c>
      <c r="BM159" s="19" t="s">
        <v>243</v>
      </c>
    </row>
    <row r="160" spans="2:65" s="1" customFormat="1" ht="25.5" customHeight="1">
      <c r="B160" s="133"/>
      <c r="C160" s="162" t="s">
        <v>244</v>
      </c>
      <c r="D160" s="162" t="s">
        <v>154</v>
      </c>
      <c r="E160" s="163" t="s">
        <v>245</v>
      </c>
      <c r="F160" s="223" t="s">
        <v>246</v>
      </c>
      <c r="G160" s="223"/>
      <c r="H160" s="223"/>
      <c r="I160" s="223"/>
      <c r="J160" s="164" t="s">
        <v>238</v>
      </c>
      <c r="K160" s="165">
        <v>197.98500000000001</v>
      </c>
      <c r="L160" s="225">
        <v>0</v>
      </c>
      <c r="M160" s="225"/>
      <c r="N160" s="227">
        <f t="shared" si="15"/>
        <v>0</v>
      </c>
      <c r="O160" s="227"/>
      <c r="P160" s="227"/>
      <c r="Q160" s="227"/>
      <c r="R160" s="136"/>
      <c r="T160" s="166" t="s">
        <v>5</v>
      </c>
      <c r="U160" s="43" t="s">
        <v>43</v>
      </c>
      <c r="V160" s="35"/>
      <c r="W160" s="167">
        <f t="shared" si="16"/>
        <v>0</v>
      </c>
      <c r="X160" s="167">
        <v>0</v>
      </c>
      <c r="Y160" s="167">
        <f t="shared" si="17"/>
        <v>0</v>
      </c>
      <c r="Z160" s="167">
        <v>0</v>
      </c>
      <c r="AA160" s="168">
        <f t="shared" si="18"/>
        <v>0</v>
      </c>
      <c r="AR160" s="19" t="s">
        <v>158</v>
      </c>
      <c r="AT160" s="19" t="s">
        <v>154</v>
      </c>
      <c r="AU160" s="19" t="s">
        <v>87</v>
      </c>
      <c r="AY160" s="19" t="s">
        <v>153</v>
      </c>
      <c r="BE160" s="109">
        <f t="shared" si="19"/>
        <v>0</v>
      </c>
      <c r="BF160" s="109">
        <f t="shared" si="20"/>
        <v>0</v>
      </c>
      <c r="BG160" s="109">
        <f t="shared" si="21"/>
        <v>0</v>
      </c>
      <c r="BH160" s="109">
        <f t="shared" si="22"/>
        <v>0</v>
      </c>
      <c r="BI160" s="109">
        <f t="shared" si="23"/>
        <v>0</v>
      </c>
      <c r="BJ160" s="19" t="s">
        <v>87</v>
      </c>
      <c r="BK160" s="109">
        <f t="shared" si="24"/>
        <v>0</v>
      </c>
      <c r="BL160" s="19" t="s">
        <v>158</v>
      </c>
      <c r="BM160" s="19" t="s">
        <v>247</v>
      </c>
    </row>
    <row r="161" spans="2:65" s="1" customFormat="1" ht="25.5" customHeight="1">
      <c r="B161" s="133"/>
      <c r="C161" s="162" t="s">
        <v>248</v>
      </c>
      <c r="D161" s="162" t="s">
        <v>154</v>
      </c>
      <c r="E161" s="163" t="s">
        <v>249</v>
      </c>
      <c r="F161" s="223" t="s">
        <v>250</v>
      </c>
      <c r="G161" s="223"/>
      <c r="H161" s="223"/>
      <c r="I161" s="223"/>
      <c r="J161" s="164" t="s">
        <v>238</v>
      </c>
      <c r="K161" s="165">
        <v>13.199</v>
      </c>
      <c r="L161" s="225">
        <v>0</v>
      </c>
      <c r="M161" s="225"/>
      <c r="N161" s="227">
        <f t="shared" si="15"/>
        <v>0</v>
      </c>
      <c r="O161" s="227"/>
      <c r="P161" s="227"/>
      <c r="Q161" s="227"/>
      <c r="R161" s="136"/>
      <c r="T161" s="166" t="s">
        <v>5</v>
      </c>
      <c r="U161" s="43" t="s">
        <v>43</v>
      </c>
      <c r="V161" s="35"/>
      <c r="W161" s="167">
        <f t="shared" si="16"/>
        <v>0</v>
      </c>
      <c r="X161" s="167">
        <v>0</v>
      </c>
      <c r="Y161" s="167">
        <f t="shared" si="17"/>
        <v>0</v>
      </c>
      <c r="Z161" s="167">
        <v>0</v>
      </c>
      <c r="AA161" s="168">
        <f t="shared" si="18"/>
        <v>0</v>
      </c>
      <c r="AR161" s="19" t="s">
        <v>158</v>
      </c>
      <c r="AT161" s="19" t="s">
        <v>154</v>
      </c>
      <c r="AU161" s="19" t="s">
        <v>87</v>
      </c>
      <c r="AY161" s="19" t="s">
        <v>153</v>
      </c>
      <c r="BE161" s="109">
        <f t="shared" si="19"/>
        <v>0</v>
      </c>
      <c r="BF161" s="109">
        <f t="shared" si="20"/>
        <v>0</v>
      </c>
      <c r="BG161" s="109">
        <f t="shared" si="21"/>
        <v>0</v>
      </c>
      <c r="BH161" s="109">
        <f t="shared" si="22"/>
        <v>0</v>
      </c>
      <c r="BI161" s="109">
        <f t="shared" si="23"/>
        <v>0</v>
      </c>
      <c r="BJ161" s="19" t="s">
        <v>87</v>
      </c>
      <c r="BK161" s="109">
        <f t="shared" si="24"/>
        <v>0</v>
      </c>
      <c r="BL161" s="19" t="s">
        <v>158</v>
      </c>
      <c r="BM161" s="19" t="s">
        <v>251</v>
      </c>
    </row>
    <row r="162" spans="2:65" s="1" customFormat="1" ht="25.5" customHeight="1">
      <c r="B162" s="133"/>
      <c r="C162" s="162" t="s">
        <v>252</v>
      </c>
      <c r="D162" s="162" t="s">
        <v>154</v>
      </c>
      <c r="E162" s="163" t="s">
        <v>253</v>
      </c>
      <c r="F162" s="223" t="s">
        <v>254</v>
      </c>
      <c r="G162" s="223"/>
      <c r="H162" s="223"/>
      <c r="I162" s="223"/>
      <c r="J162" s="164" t="s">
        <v>238</v>
      </c>
      <c r="K162" s="165">
        <v>4.931</v>
      </c>
      <c r="L162" s="225">
        <v>0</v>
      </c>
      <c r="M162" s="225"/>
      <c r="N162" s="227">
        <f t="shared" si="15"/>
        <v>0</v>
      </c>
      <c r="O162" s="227"/>
      <c r="P162" s="227"/>
      <c r="Q162" s="227"/>
      <c r="R162" s="136"/>
      <c r="T162" s="166" t="s">
        <v>5</v>
      </c>
      <c r="U162" s="43" t="s">
        <v>43</v>
      </c>
      <c r="V162" s="35"/>
      <c r="W162" s="167">
        <f t="shared" si="16"/>
        <v>0</v>
      </c>
      <c r="X162" s="167">
        <v>0</v>
      </c>
      <c r="Y162" s="167">
        <f t="shared" si="17"/>
        <v>0</v>
      </c>
      <c r="Z162" s="167">
        <v>0</v>
      </c>
      <c r="AA162" s="168">
        <f t="shared" si="18"/>
        <v>0</v>
      </c>
      <c r="AR162" s="19" t="s">
        <v>158</v>
      </c>
      <c r="AT162" s="19" t="s">
        <v>154</v>
      </c>
      <c r="AU162" s="19" t="s">
        <v>87</v>
      </c>
      <c r="AY162" s="19" t="s">
        <v>153</v>
      </c>
      <c r="BE162" s="109">
        <f t="shared" si="19"/>
        <v>0</v>
      </c>
      <c r="BF162" s="109">
        <f t="shared" si="20"/>
        <v>0</v>
      </c>
      <c r="BG162" s="109">
        <f t="shared" si="21"/>
        <v>0</v>
      </c>
      <c r="BH162" s="109">
        <f t="shared" si="22"/>
        <v>0</v>
      </c>
      <c r="BI162" s="109">
        <f t="shared" si="23"/>
        <v>0</v>
      </c>
      <c r="BJ162" s="19" t="s">
        <v>87</v>
      </c>
      <c r="BK162" s="109">
        <f t="shared" si="24"/>
        <v>0</v>
      </c>
      <c r="BL162" s="19" t="s">
        <v>158</v>
      </c>
      <c r="BM162" s="19" t="s">
        <v>255</v>
      </c>
    </row>
    <row r="163" spans="2:65" s="1" customFormat="1" ht="38.25" customHeight="1">
      <c r="B163" s="133"/>
      <c r="C163" s="162" t="s">
        <v>256</v>
      </c>
      <c r="D163" s="162" t="s">
        <v>154</v>
      </c>
      <c r="E163" s="163" t="s">
        <v>257</v>
      </c>
      <c r="F163" s="223" t="s">
        <v>258</v>
      </c>
      <c r="G163" s="223"/>
      <c r="H163" s="223"/>
      <c r="I163" s="223"/>
      <c r="J163" s="164" t="s">
        <v>238</v>
      </c>
      <c r="K163" s="165">
        <v>8.2680000000000007</v>
      </c>
      <c r="L163" s="225">
        <v>0</v>
      </c>
      <c r="M163" s="225"/>
      <c r="N163" s="227">
        <f t="shared" si="15"/>
        <v>0</v>
      </c>
      <c r="O163" s="227"/>
      <c r="P163" s="227"/>
      <c r="Q163" s="227"/>
      <c r="R163" s="136"/>
      <c r="T163" s="166" t="s">
        <v>5</v>
      </c>
      <c r="U163" s="43" t="s">
        <v>43</v>
      </c>
      <c r="V163" s="35"/>
      <c r="W163" s="167">
        <f t="shared" si="16"/>
        <v>0</v>
      </c>
      <c r="X163" s="167">
        <v>0</v>
      </c>
      <c r="Y163" s="167">
        <f t="shared" si="17"/>
        <v>0</v>
      </c>
      <c r="Z163" s="167">
        <v>0</v>
      </c>
      <c r="AA163" s="168">
        <f t="shared" si="18"/>
        <v>0</v>
      </c>
      <c r="AR163" s="19" t="s">
        <v>158</v>
      </c>
      <c r="AT163" s="19" t="s">
        <v>154</v>
      </c>
      <c r="AU163" s="19" t="s">
        <v>87</v>
      </c>
      <c r="AY163" s="19" t="s">
        <v>153</v>
      </c>
      <c r="BE163" s="109">
        <f t="shared" si="19"/>
        <v>0</v>
      </c>
      <c r="BF163" s="109">
        <f t="shared" si="20"/>
        <v>0</v>
      </c>
      <c r="BG163" s="109">
        <f t="shared" si="21"/>
        <v>0</v>
      </c>
      <c r="BH163" s="109">
        <f t="shared" si="22"/>
        <v>0</v>
      </c>
      <c r="BI163" s="109">
        <f t="shared" si="23"/>
        <v>0</v>
      </c>
      <c r="BJ163" s="19" t="s">
        <v>87</v>
      </c>
      <c r="BK163" s="109">
        <f t="shared" si="24"/>
        <v>0</v>
      </c>
      <c r="BL163" s="19" t="s">
        <v>158</v>
      </c>
      <c r="BM163" s="19" t="s">
        <v>259</v>
      </c>
    </row>
    <row r="164" spans="2:65" s="10" customFormat="1" ht="29.85" customHeight="1">
      <c r="B164" s="151"/>
      <c r="C164" s="152"/>
      <c r="D164" s="161" t="s">
        <v>118</v>
      </c>
      <c r="E164" s="161"/>
      <c r="F164" s="161"/>
      <c r="G164" s="161"/>
      <c r="H164" s="161"/>
      <c r="I164" s="161"/>
      <c r="J164" s="161"/>
      <c r="K164" s="161"/>
      <c r="L164" s="161"/>
      <c r="M164" s="161"/>
      <c r="N164" s="228">
        <f>BK164</f>
        <v>0</v>
      </c>
      <c r="O164" s="229"/>
      <c r="P164" s="229"/>
      <c r="Q164" s="229"/>
      <c r="R164" s="154"/>
      <c r="T164" s="155"/>
      <c r="U164" s="152"/>
      <c r="V164" s="152"/>
      <c r="W164" s="156">
        <f>W165</f>
        <v>0</v>
      </c>
      <c r="X164" s="152"/>
      <c r="Y164" s="156">
        <f>Y165</f>
        <v>0</v>
      </c>
      <c r="Z164" s="152"/>
      <c r="AA164" s="157">
        <f>AA165</f>
        <v>0</v>
      </c>
      <c r="AR164" s="158" t="s">
        <v>82</v>
      </c>
      <c r="AT164" s="159" t="s">
        <v>75</v>
      </c>
      <c r="AU164" s="159" t="s">
        <v>82</v>
      </c>
      <c r="AY164" s="158" t="s">
        <v>153</v>
      </c>
      <c r="BK164" s="160">
        <f>BK165</f>
        <v>0</v>
      </c>
    </row>
    <row r="165" spans="2:65" s="1" customFormat="1" ht="38.25" customHeight="1">
      <c r="B165" s="133"/>
      <c r="C165" s="162" t="s">
        <v>260</v>
      </c>
      <c r="D165" s="162" t="s">
        <v>154</v>
      </c>
      <c r="E165" s="163" t="s">
        <v>261</v>
      </c>
      <c r="F165" s="223" t="s">
        <v>262</v>
      </c>
      <c r="G165" s="223"/>
      <c r="H165" s="223"/>
      <c r="I165" s="223"/>
      <c r="J165" s="164" t="s">
        <v>238</v>
      </c>
      <c r="K165" s="165">
        <v>62.162999999999997</v>
      </c>
      <c r="L165" s="225">
        <v>0</v>
      </c>
      <c r="M165" s="225"/>
      <c r="N165" s="227">
        <f>ROUND(L165*K165,2)</f>
        <v>0</v>
      </c>
      <c r="O165" s="227"/>
      <c r="P165" s="227"/>
      <c r="Q165" s="227"/>
      <c r="R165" s="136"/>
      <c r="T165" s="166" t="s">
        <v>5</v>
      </c>
      <c r="U165" s="43" t="s">
        <v>43</v>
      </c>
      <c r="V165" s="35"/>
      <c r="W165" s="167">
        <f>V165*K165</f>
        <v>0</v>
      </c>
      <c r="X165" s="167">
        <v>0</v>
      </c>
      <c r="Y165" s="167">
        <f>X165*K165</f>
        <v>0</v>
      </c>
      <c r="Z165" s="167">
        <v>0</v>
      </c>
      <c r="AA165" s="168">
        <f>Z165*K165</f>
        <v>0</v>
      </c>
      <c r="AR165" s="19" t="s">
        <v>158</v>
      </c>
      <c r="AT165" s="19" t="s">
        <v>154</v>
      </c>
      <c r="AU165" s="19" t="s">
        <v>87</v>
      </c>
      <c r="AY165" s="19" t="s">
        <v>153</v>
      </c>
      <c r="BE165" s="109">
        <f>IF(U165="základná",N165,0)</f>
        <v>0</v>
      </c>
      <c r="BF165" s="109">
        <f>IF(U165="znížená",N165,0)</f>
        <v>0</v>
      </c>
      <c r="BG165" s="109">
        <f>IF(U165="zákl. prenesená",N165,0)</f>
        <v>0</v>
      </c>
      <c r="BH165" s="109">
        <f>IF(U165="zníž. prenesená",N165,0)</f>
        <v>0</v>
      </c>
      <c r="BI165" s="109">
        <f>IF(U165="nulová",N165,0)</f>
        <v>0</v>
      </c>
      <c r="BJ165" s="19" t="s">
        <v>87</v>
      </c>
      <c r="BK165" s="109">
        <f>ROUND(L165*K165,2)</f>
        <v>0</v>
      </c>
      <c r="BL165" s="19" t="s">
        <v>158</v>
      </c>
      <c r="BM165" s="19" t="s">
        <v>263</v>
      </c>
    </row>
    <row r="166" spans="2:65" s="10" customFormat="1" ht="37.35" customHeight="1">
      <c r="B166" s="151"/>
      <c r="C166" s="152"/>
      <c r="D166" s="153" t="s">
        <v>119</v>
      </c>
      <c r="E166" s="153"/>
      <c r="F166" s="153"/>
      <c r="G166" s="153"/>
      <c r="H166" s="153"/>
      <c r="I166" s="153"/>
      <c r="J166" s="153"/>
      <c r="K166" s="153"/>
      <c r="L166" s="153"/>
      <c r="M166" s="153"/>
      <c r="N166" s="230">
        <f>BK166</f>
        <v>0</v>
      </c>
      <c r="O166" s="231"/>
      <c r="P166" s="231"/>
      <c r="Q166" s="231"/>
      <c r="R166" s="154"/>
      <c r="T166" s="155"/>
      <c r="U166" s="152"/>
      <c r="V166" s="152"/>
      <c r="W166" s="156">
        <f>W167+W177+W193+W196+W202+W205+W218+W232+W242+W245</f>
        <v>0</v>
      </c>
      <c r="X166" s="152"/>
      <c r="Y166" s="156">
        <f>Y167+Y177+Y193+Y196+Y202+Y205+Y218+Y232+Y242+Y245</f>
        <v>6559.5648378399992</v>
      </c>
      <c r="Z166" s="152"/>
      <c r="AA166" s="157">
        <f>AA167+AA177+AA193+AA196+AA202+AA205+AA218+AA232+AA242+AA245</f>
        <v>1.92456</v>
      </c>
      <c r="AR166" s="158" t="s">
        <v>87</v>
      </c>
      <c r="AT166" s="159" t="s">
        <v>75</v>
      </c>
      <c r="AU166" s="159" t="s">
        <v>76</v>
      </c>
      <c r="AY166" s="158" t="s">
        <v>153</v>
      </c>
      <c r="BK166" s="160">
        <f>BK167+BK177+BK193+BK196+BK202+BK205+BK218+BK232+BK242+BK245</f>
        <v>0</v>
      </c>
    </row>
    <row r="167" spans="2:65" s="10" customFormat="1" ht="19.899999999999999" customHeight="1">
      <c r="B167" s="151"/>
      <c r="C167" s="152"/>
      <c r="D167" s="161" t="s">
        <v>120</v>
      </c>
      <c r="E167" s="161"/>
      <c r="F167" s="161"/>
      <c r="G167" s="161"/>
      <c r="H167" s="161"/>
      <c r="I167" s="161"/>
      <c r="J167" s="161"/>
      <c r="K167" s="161"/>
      <c r="L167" s="161"/>
      <c r="M167" s="161"/>
      <c r="N167" s="258">
        <f>BK167</f>
        <v>0</v>
      </c>
      <c r="O167" s="259"/>
      <c r="P167" s="259"/>
      <c r="Q167" s="259"/>
      <c r="R167" s="154"/>
      <c r="T167" s="155"/>
      <c r="U167" s="152"/>
      <c r="V167" s="152"/>
      <c r="W167" s="156">
        <f>SUM(W168:W176)</f>
        <v>0</v>
      </c>
      <c r="X167" s="152"/>
      <c r="Y167" s="156">
        <f>SUM(Y168:Y176)</f>
        <v>1.64580316</v>
      </c>
      <c r="Z167" s="152"/>
      <c r="AA167" s="157">
        <f>SUM(AA168:AA176)</f>
        <v>0.82697999999999994</v>
      </c>
      <c r="AR167" s="158" t="s">
        <v>87</v>
      </c>
      <c r="AT167" s="159" t="s">
        <v>75</v>
      </c>
      <c r="AU167" s="159" t="s">
        <v>82</v>
      </c>
      <c r="AY167" s="158" t="s">
        <v>153</v>
      </c>
      <c r="BK167" s="160">
        <f>SUM(BK168:BK176)</f>
        <v>0</v>
      </c>
    </row>
    <row r="168" spans="2:65" s="1" customFormat="1" ht="25.5" customHeight="1">
      <c r="B168" s="133"/>
      <c r="C168" s="162" t="s">
        <v>264</v>
      </c>
      <c r="D168" s="162" t="s">
        <v>154</v>
      </c>
      <c r="E168" s="163" t="s">
        <v>265</v>
      </c>
      <c r="F168" s="223" t="s">
        <v>266</v>
      </c>
      <c r="G168" s="223"/>
      <c r="H168" s="223"/>
      <c r="I168" s="223"/>
      <c r="J168" s="164" t="s">
        <v>162</v>
      </c>
      <c r="K168" s="165">
        <v>82.697999999999993</v>
      </c>
      <c r="L168" s="225">
        <v>0</v>
      </c>
      <c r="M168" s="225"/>
      <c r="N168" s="227">
        <f t="shared" ref="N168:N176" si="25">ROUND(L168*K168,2)</f>
        <v>0</v>
      </c>
      <c r="O168" s="227"/>
      <c r="P168" s="227"/>
      <c r="Q168" s="227"/>
      <c r="R168" s="136"/>
      <c r="T168" s="166" t="s">
        <v>5</v>
      </c>
      <c r="U168" s="43" t="s">
        <v>43</v>
      </c>
      <c r="V168" s="35"/>
      <c r="W168" s="167">
        <f t="shared" ref="W168:W176" si="26">V168*K168</f>
        <v>0</v>
      </c>
      <c r="X168" s="167">
        <v>0</v>
      </c>
      <c r="Y168" s="167">
        <f t="shared" ref="Y168:Y176" si="27">X168*K168</f>
        <v>0</v>
      </c>
      <c r="Z168" s="167">
        <v>0.01</v>
      </c>
      <c r="AA168" s="168">
        <f t="shared" ref="AA168:AA176" si="28">Z168*K168</f>
        <v>0.82697999999999994</v>
      </c>
      <c r="AR168" s="19" t="s">
        <v>216</v>
      </c>
      <c r="AT168" s="19" t="s">
        <v>154</v>
      </c>
      <c r="AU168" s="19" t="s">
        <v>87</v>
      </c>
      <c r="AY168" s="19" t="s">
        <v>153</v>
      </c>
      <c r="BE168" s="109">
        <f t="shared" ref="BE168:BE176" si="29">IF(U168="základná",N168,0)</f>
        <v>0</v>
      </c>
      <c r="BF168" s="109">
        <f t="shared" ref="BF168:BF176" si="30">IF(U168="znížená",N168,0)</f>
        <v>0</v>
      </c>
      <c r="BG168" s="109">
        <f t="shared" ref="BG168:BG176" si="31">IF(U168="zákl. prenesená",N168,0)</f>
        <v>0</v>
      </c>
      <c r="BH168" s="109">
        <f t="shared" ref="BH168:BH176" si="32">IF(U168="zníž. prenesená",N168,0)</f>
        <v>0</v>
      </c>
      <c r="BI168" s="109">
        <f t="shared" ref="BI168:BI176" si="33">IF(U168="nulová",N168,0)</f>
        <v>0</v>
      </c>
      <c r="BJ168" s="19" t="s">
        <v>87</v>
      </c>
      <c r="BK168" s="109">
        <f t="shared" ref="BK168:BK176" si="34">ROUND(L168*K168,2)</f>
        <v>0</v>
      </c>
      <c r="BL168" s="19" t="s">
        <v>216</v>
      </c>
      <c r="BM168" s="19" t="s">
        <v>267</v>
      </c>
    </row>
    <row r="169" spans="2:65" s="1" customFormat="1" ht="51" customHeight="1">
      <c r="B169" s="133"/>
      <c r="C169" s="162" t="s">
        <v>268</v>
      </c>
      <c r="D169" s="162" t="s">
        <v>154</v>
      </c>
      <c r="E169" s="163" t="s">
        <v>269</v>
      </c>
      <c r="F169" s="223" t="s">
        <v>270</v>
      </c>
      <c r="G169" s="223"/>
      <c r="H169" s="223"/>
      <c r="I169" s="223"/>
      <c r="J169" s="164" t="s">
        <v>162</v>
      </c>
      <c r="K169" s="165">
        <v>128.32499999999999</v>
      </c>
      <c r="L169" s="225">
        <v>0</v>
      </c>
      <c r="M169" s="225"/>
      <c r="N169" s="227">
        <f t="shared" si="25"/>
        <v>0</v>
      </c>
      <c r="O169" s="227"/>
      <c r="P169" s="227"/>
      <c r="Q169" s="227"/>
      <c r="R169" s="136"/>
      <c r="T169" s="166" t="s">
        <v>5</v>
      </c>
      <c r="U169" s="43" t="s">
        <v>43</v>
      </c>
      <c r="V169" s="35"/>
      <c r="W169" s="167">
        <f t="shared" si="26"/>
        <v>0</v>
      </c>
      <c r="X169" s="167">
        <v>0</v>
      </c>
      <c r="Y169" s="167">
        <f t="shared" si="27"/>
        <v>0</v>
      </c>
      <c r="Z169" s="167">
        <v>0</v>
      </c>
      <c r="AA169" s="168">
        <f t="shared" si="28"/>
        <v>0</v>
      </c>
      <c r="AR169" s="19" t="s">
        <v>216</v>
      </c>
      <c r="AT169" s="19" t="s">
        <v>154</v>
      </c>
      <c r="AU169" s="19" t="s">
        <v>87</v>
      </c>
      <c r="AY169" s="19" t="s">
        <v>153</v>
      </c>
      <c r="BE169" s="109">
        <f t="shared" si="29"/>
        <v>0</v>
      </c>
      <c r="BF169" s="109">
        <f t="shared" si="30"/>
        <v>0</v>
      </c>
      <c r="BG169" s="109">
        <f t="shared" si="31"/>
        <v>0</v>
      </c>
      <c r="BH169" s="109">
        <f t="shared" si="32"/>
        <v>0</v>
      </c>
      <c r="BI169" s="109">
        <f t="shared" si="33"/>
        <v>0</v>
      </c>
      <c r="BJ169" s="19" t="s">
        <v>87</v>
      </c>
      <c r="BK169" s="109">
        <f t="shared" si="34"/>
        <v>0</v>
      </c>
      <c r="BL169" s="19" t="s">
        <v>216</v>
      </c>
      <c r="BM169" s="19" t="s">
        <v>271</v>
      </c>
    </row>
    <row r="170" spans="2:65" s="1" customFormat="1" ht="16.5" customHeight="1">
      <c r="B170" s="133"/>
      <c r="C170" s="169" t="s">
        <v>272</v>
      </c>
      <c r="D170" s="169" t="s">
        <v>273</v>
      </c>
      <c r="E170" s="170" t="s">
        <v>274</v>
      </c>
      <c r="F170" s="226" t="s">
        <v>275</v>
      </c>
      <c r="G170" s="226"/>
      <c r="H170" s="226"/>
      <c r="I170" s="226"/>
      <c r="J170" s="171" t="s">
        <v>276</v>
      </c>
      <c r="K170" s="172">
        <v>1.069</v>
      </c>
      <c r="L170" s="224">
        <v>0</v>
      </c>
      <c r="M170" s="224"/>
      <c r="N170" s="232">
        <f t="shared" si="25"/>
        <v>0</v>
      </c>
      <c r="O170" s="227"/>
      <c r="P170" s="227"/>
      <c r="Q170" s="227"/>
      <c r="R170" s="136"/>
      <c r="T170" s="166" t="s">
        <v>5</v>
      </c>
      <c r="U170" s="43" t="s">
        <v>43</v>
      </c>
      <c r="V170" s="35"/>
      <c r="W170" s="167">
        <f t="shared" si="26"/>
        <v>0</v>
      </c>
      <c r="X170" s="167">
        <v>1E-3</v>
      </c>
      <c r="Y170" s="167">
        <f t="shared" si="27"/>
        <v>1.0690000000000001E-3</v>
      </c>
      <c r="Z170" s="167">
        <v>0</v>
      </c>
      <c r="AA170" s="168">
        <f t="shared" si="28"/>
        <v>0</v>
      </c>
      <c r="AR170" s="19" t="s">
        <v>277</v>
      </c>
      <c r="AT170" s="19" t="s">
        <v>273</v>
      </c>
      <c r="AU170" s="19" t="s">
        <v>87</v>
      </c>
      <c r="AY170" s="19" t="s">
        <v>153</v>
      </c>
      <c r="BE170" s="109">
        <f t="shared" si="29"/>
        <v>0</v>
      </c>
      <c r="BF170" s="109">
        <f t="shared" si="30"/>
        <v>0</v>
      </c>
      <c r="BG170" s="109">
        <f t="shared" si="31"/>
        <v>0</v>
      </c>
      <c r="BH170" s="109">
        <f t="shared" si="32"/>
        <v>0</v>
      </c>
      <c r="BI170" s="109">
        <f t="shared" si="33"/>
        <v>0</v>
      </c>
      <c r="BJ170" s="19" t="s">
        <v>87</v>
      </c>
      <c r="BK170" s="109">
        <f t="shared" si="34"/>
        <v>0</v>
      </c>
      <c r="BL170" s="19" t="s">
        <v>216</v>
      </c>
      <c r="BM170" s="19" t="s">
        <v>278</v>
      </c>
    </row>
    <row r="171" spans="2:65" s="1" customFormat="1" ht="25.5" customHeight="1">
      <c r="B171" s="133"/>
      <c r="C171" s="169" t="s">
        <v>279</v>
      </c>
      <c r="D171" s="169" t="s">
        <v>273</v>
      </c>
      <c r="E171" s="170" t="s">
        <v>280</v>
      </c>
      <c r="F171" s="226" t="s">
        <v>281</v>
      </c>
      <c r="G171" s="226"/>
      <c r="H171" s="226"/>
      <c r="I171" s="226"/>
      <c r="J171" s="171" t="s">
        <v>162</v>
      </c>
      <c r="K171" s="172">
        <v>147.57400000000001</v>
      </c>
      <c r="L171" s="224">
        <v>0</v>
      </c>
      <c r="M171" s="224"/>
      <c r="N171" s="232">
        <f t="shared" si="25"/>
        <v>0</v>
      </c>
      <c r="O171" s="227"/>
      <c r="P171" s="227"/>
      <c r="Q171" s="227"/>
      <c r="R171" s="136"/>
      <c r="T171" s="166" t="s">
        <v>5</v>
      </c>
      <c r="U171" s="43" t="s">
        <v>43</v>
      </c>
      <c r="V171" s="35"/>
      <c r="W171" s="167">
        <f t="shared" si="26"/>
        <v>0</v>
      </c>
      <c r="X171" s="167">
        <v>1.9E-3</v>
      </c>
      <c r="Y171" s="167">
        <f t="shared" si="27"/>
        <v>0.28039060000000005</v>
      </c>
      <c r="Z171" s="167">
        <v>0</v>
      </c>
      <c r="AA171" s="168">
        <f t="shared" si="28"/>
        <v>0</v>
      </c>
      <c r="AR171" s="19" t="s">
        <v>277</v>
      </c>
      <c r="AT171" s="19" t="s">
        <v>273</v>
      </c>
      <c r="AU171" s="19" t="s">
        <v>87</v>
      </c>
      <c r="AY171" s="19" t="s">
        <v>153</v>
      </c>
      <c r="BE171" s="109">
        <f t="shared" si="29"/>
        <v>0</v>
      </c>
      <c r="BF171" s="109">
        <f t="shared" si="30"/>
        <v>0</v>
      </c>
      <c r="BG171" s="109">
        <f t="shared" si="31"/>
        <v>0</v>
      </c>
      <c r="BH171" s="109">
        <f t="shared" si="32"/>
        <v>0</v>
      </c>
      <c r="BI171" s="109">
        <f t="shared" si="33"/>
        <v>0</v>
      </c>
      <c r="BJ171" s="19" t="s">
        <v>87</v>
      </c>
      <c r="BK171" s="109">
        <f t="shared" si="34"/>
        <v>0</v>
      </c>
      <c r="BL171" s="19" t="s">
        <v>216</v>
      </c>
      <c r="BM171" s="19" t="s">
        <v>282</v>
      </c>
    </row>
    <row r="172" spans="2:65" s="1" customFormat="1" ht="25.5" customHeight="1">
      <c r="B172" s="133"/>
      <c r="C172" s="162" t="s">
        <v>277</v>
      </c>
      <c r="D172" s="162" t="s">
        <v>154</v>
      </c>
      <c r="E172" s="163" t="s">
        <v>283</v>
      </c>
      <c r="F172" s="223" t="s">
        <v>284</v>
      </c>
      <c r="G172" s="223"/>
      <c r="H172" s="223"/>
      <c r="I172" s="223"/>
      <c r="J172" s="164" t="s">
        <v>162</v>
      </c>
      <c r="K172" s="165">
        <v>128.32499999999999</v>
      </c>
      <c r="L172" s="225">
        <v>0</v>
      </c>
      <c r="M172" s="225"/>
      <c r="N172" s="227">
        <f t="shared" si="25"/>
        <v>0</v>
      </c>
      <c r="O172" s="227"/>
      <c r="P172" s="227"/>
      <c r="Q172" s="227"/>
      <c r="R172" s="136"/>
      <c r="T172" s="166" t="s">
        <v>5</v>
      </c>
      <c r="U172" s="43" t="s">
        <v>43</v>
      </c>
      <c r="V172" s="35"/>
      <c r="W172" s="167">
        <f t="shared" si="26"/>
        <v>0</v>
      </c>
      <c r="X172" s="167">
        <v>0</v>
      </c>
      <c r="Y172" s="167">
        <f t="shared" si="27"/>
        <v>0</v>
      </c>
      <c r="Z172" s="167">
        <v>0</v>
      </c>
      <c r="AA172" s="168">
        <f t="shared" si="28"/>
        <v>0</v>
      </c>
      <c r="AR172" s="19" t="s">
        <v>216</v>
      </c>
      <c r="AT172" s="19" t="s">
        <v>154</v>
      </c>
      <c r="AU172" s="19" t="s">
        <v>87</v>
      </c>
      <c r="AY172" s="19" t="s">
        <v>153</v>
      </c>
      <c r="BE172" s="109">
        <f t="shared" si="29"/>
        <v>0</v>
      </c>
      <c r="BF172" s="109">
        <f t="shared" si="30"/>
        <v>0</v>
      </c>
      <c r="BG172" s="109">
        <f t="shared" si="31"/>
        <v>0</v>
      </c>
      <c r="BH172" s="109">
        <f t="shared" si="32"/>
        <v>0</v>
      </c>
      <c r="BI172" s="109">
        <f t="shared" si="33"/>
        <v>0</v>
      </c>
      <c r="BJ172" s="19" t="s">
        <v>87</v>
      </c>
      <c r="BK172" s="109">
        <f t="shared" si="34"/>
        <v>0</v>
      </c>
      <c r="BL172" s="19" t="s">
        <v>216</v>
      </c>
      <c r="BM172" s="19" t="s">
        <v>285</v>
      </c>
    </row>
    <row r="173" spans="2:65" s="1" customFormat="1" ht="16.5" customHeight="1">
      <c r="B173" s="133"/>
      <c r="C173" s="169" t="s">
        <v>286</v>
      </c>
      <c r="D173" s="169" t="s">
        <v>273</v>
      </c>
      <c r="E173" s="170" t="s">
        <v>287</v>
      </c>
      <c r="F173" s="226" t="s">
        <v>288</v>
      </c>
      <c r="G173" s="226"/>
      <c r="H173" s="226"/>
      <c r="I173" s="226"/>
      <c r="J173" s="171" t="s">
        <v>162</v>
      </c>
      <c r="K173" s="172">
        <v>147.57400000000001</v>
      </c>
      <c r="L173" s="224">
        <v>0</v>
      </c>
      <c r="M173" s="224"/>
      <c r="N173" s="232">
        <f t="shared" si="25"/>
        <v>0</v>
      </c>
      <c r="O173" s="227"/>
      <c r="P173" s="227"/>
      <c r="Q173" s="227"/>
      <c r="R173" s="136"/>
      <c r="T173" s="166" t="s">
        <v>5</v>
      </c>
      <c r="U173" s="43" t="s">
        <v>43</v>
      </c>
      <c r="V173" s="35"/>
      <c r="W173" s="167">
        <f t="shared" si="26"/>
        <v>0</v>
      </c>
      <c r="X173" s="167">
        <v>2.9999999999999997E-4</v>
      </c>
      <c r="Y173" s="167">
        <f t="shared" si="27"/>
        <v>4.4272199999999998E-2</v>
      </c>
      <c r="Z173" s="167">
        <v>0</v>
      </c>
      <c r="AA173" s="168">
        <f t="shared" si="28"/>
        <v>0</v>
      </c>
      <c r="AR173" s="19" t="s">
        <v>277</v>
      </c>
      <c r="AT173" s="19" t="s">
        <v>273</v>
      </c>
      <c r="AU173" s="19" t="s">
        <v>87</v>
      </c>
      <c r="AY173" s="19" t="s">
        <v>153</v>
      </c>
      <c r="BE173" s="109">
        <f t="shared" si="29"/>
        <v>0</v>
      </c>
      <c r="BF173" s="109">
        <f t="shared" si="30"/>
        <v>0</v>
      </c>
      <c r="BG173" s="109">
        <f t="shared" si="31"/>
        <v>0</v>
      </c>
      <c r="BH173" s="109">
        <f t="shared" si="32"/>
        <v>0</v>
      </c>
      <c r="BI173" s="109">
        <f t="shared" si="33"/>
        <v>0</v>
      </c>
      <c r="BJ173" s="19" t="s">
        <v>87</v>
      </c>
      <c r="BK173" s="109">
        <f t="shared" si="34"/>
        <v>0</v>
      </c>
      <c r="BL173" s="19" t="s">
        <v>216</v>
      </c>
      <c r="BM173" s="19" t="s">
        <v>289</v>
      </c>
    </row>
    <row r="174" spans="2:65" s="1" customFormat="1" ht="38.25" customHeight="1">
      <c r="B174" s="133"/>
      <c r="C174" s="162" t="s">
        <v>290</v>
      </c>
      <c r="D174" s="162" t="s">
        <v>154</v>
      </c>
      <c r="E174" s="163" t="s">
        <v>291</v>
      </c>
      <c r="F174" s="223" t="s">
        <v>292</v>
      </c>
      <c r="G174" s="223"/>
      <c r="H174" s="223"/>
      <c r="I174" s="223"/>
      <c r="J174" s="164" t="s">
        <v>157</v>
      </c>
      <c r="K174" s="165">
        <v>88.5</v>
      </c>
      <c r="L174" s="225">
        <v>0</v>
      </c>
      <c r="M174" s="225"/>
      <c r="N174" s="227">
        <f t="shared" si="25"/>
        <v>0</v>
      </c>
      <c r="O174" s="227"/>
      <c r="P174" s="227"/>
      <c r="Q174" s="227"/>
      <c r="R174" s="136"/>
      <c r="T174" s="166" t="s">
        <v>5</v>
      </c>
      <c r="U174" s="43" t="s">
        <v>43</v>
      </c>
      <c r="V174" s="35"/>
      <c r="W174" s="167">
        <f t="shared" si="26"/>
        <v>0</v>
      </c>
      <c r="X174" s="167">
        <v>3.0000000000000001E-5</v>
      </c>
      <c r="Y174" s="167">
        <f t="shared" si="27"/>
        <v>2.6550000000000002E-3</v>
      </c>
      <c r="Z174" s="167">
        <v>0</v>
      </c>
      <c r="AA174" s="168">
        <f t="shared" si="28"/>
        <v>0</v>
      </c>
      <c r="AR174" s="19" t="s">
        <v>216</v>
      </c>
      <c r="AT174" s="19" t="s">
        <v>154</v>
      </c>
      <c r="AU174" s="19" t="s">
        <v>87</v>
      </c>
      <c r="AY174" s="19" t="s">
        <v>153</v>
      </c>
      <c r="BE174" s="109">
        <f t="shared" si="29"/>
        <v>0</v>
      </c>
      <c r="BF174" s="109">
        <f t="shared" si="30"/>
        <v>0</v>
      </c>
      <c r="BG174" s="109">
        <f t="shared" si="31"/>
        <v>0</v>
      </c>
      <c r="BH174" s="109">
        <f t="shared" si="32"/>
        <v>0</v>
      </c>
      <c r="BI174" s="109">
        <f t="shared" si="33"/>
        <v>0</v>
      </c>
      <c r="BJ174" s="19" t="s">
        <v>87</v>
      </c>
      <c r="BK174" s="109">
        <f t="shared" si="34"/>
        <v>0</v>
      </c>
      <c r="BL174" s="19" t="s">
        <v>216</v>
      </c>
      <c r="BM174" s="19" t="s">
        <v>293</v>
      </c>
    </row>
    <row r="175" spans="2:65" s="1" customFormat="1" ht="16.5" customHeight="1">
      <c r="B175" s="133"/>
      <c r="C175" s="169" t="s">
        <v>294</v>
      </c>
      <c r="D175" s="169" t="s">
        <v>273</v>
      </c>
      <c r="E175" s="170" t="s">
        <v>295</v>
      </c>
      <c r="F175" s="226" t="s">
        <v>296</v>
      </c>
      <c r="G175" s="226"/>
      <c r="H175" s="226"/>
      <c r="I175" s="226"/>
      <c r="J175" s="171" t="s">
        <v>162</v>
      </c>
      <c r="K175" s="172">
        <v>35.683</v>
      </c>
      <c r="L175" s="224">
        <v>0</v>
      </c>
      <c r="M175" s="224"/>
      <c r="N175" s="232">
        <f t="shared" si="25"/>
        <v>0</v>
      </c>
      <c r="O175" s="227"/>
      <c r="P175" s="227"/>
      <c r="Q175" s="227"/>
      <c r="R175" s="136"/>
      <c r="T175" s="166" t="s">
        <v>5</v>
      </c>
      <c r="U175" s="43" t="s">
        <v>43</v>
      </c>
      <c r="V175" s="35"/>
      <c r="W175" s="167">
        <f t="shared" si="26"/>
        <v>0</v>
      </c>
      <c r="X175" s="167">
        <v>3.6920000000000001E-2</v>
      </c>
      <c r="Y175" s="167">
        <f t="shared" si="27"/>
        <v>1.31741636</v>
      </c>
      <c r="Z175" s="167">
        <v>0</v>
      </c>
      <c r="AA175" s="168">
        <f t="shared" si="28"/>
        <v>0</v>
      </c>
      <c r="AR175" s="19" t="s">
        <v>277</v>
      </c>
      <c r="AT175" s="19" t="s">
        <v>273</v>
      </c>
      <c r="AU175" s="19" t="s">
        <v>87</v>
      </c>
      <c r="AY175" s="19" t="s">
        <v>153</v>
      </c>
      <c r="BE175" s="109">
        <f t="shared" si="29"/>
        <v>0</v>
      </c>
      <c r="BF175" s="109">
        <f t="shared" si="30"/>
        <v>0</v>
      </c>
      <c r="BG175" s="109">
        <f t="shared" si="31"/>
        <v>0</v>
      </c>
      <c r="BH175" s="109">
        <f t="shared" si="32"/>
        <v>0</v>
      </c>
      <c r="BI175" s="109">
        <f t="shared" si="33"/>
        <v>0</v>
      </c>
      <c r="BJ175" s="19" t="s">
        <v>87</v>
      </c>
      <c r="BK175" s="109">
        <f t="shared" si="34"/>
        <v>0</v>
      </c>
      <c r="BL175" s="19" t="s">
        <v>216</v>
      </c>
      <c r="BM175" s="19" t="s">
        <v>297</v>
      </c>
    </row>
    <row r="176" spans="2:65" s="1" customFormat="1" ht="38.25" customHeight="1">
      <c r="B176" s="133"/>
      <c r="C176" s="162" t="s">
        <v>298</v>
      </c>
      <c r="D176" s="162" t="s">
        <v>154</v>
      </c>
      <c r="E176" s="163" t="s">
        <v>299</v>
      </c>
      <c r="F176" s="223" t="s">
        <v>300</v>
      </c>
      <c r="G176" s="223"/>
      <c r="H176" s="223"/>
      <c r="I176" s="223"/>
      <c r="J176" s="164" t="s">
        <v>301</v>
      </c>
      <c r="K176" s="173">
        <v>0</v>
      </c>
      <c r="L176" s="225">
        <v>0</v>
      </c>
      <c r="M176" s="225"/>
      <c r="N176" s="227">
        <f t="shared" si="25"/>
        <v>0</v>
      </c>
      <c r="O176" s="227"/>
      <c r="P176" s="227"/>
      <c r="Q176" s="227"/>
      <c r="R176" s="136"/>
      <c r="T176" s="166" t="s">
        <v>5</v>
      </c>
      <c r="U176" s="43" t="s">
        <v>43</v>
      </c>
      <c r="V176" s="35"/>
      <c r="W176" s="167">
        <f t="shared" si="26"/>
        <v>0</v>
      </c>
      <c r="X176" s="167">
        <v>0</v>
      </c>
      <c r="Y176" s="167">
        <f t="shared" si="27"/>
        <v>0</v>
      </c>
      <c r="Z176" s="167">
        <v>0</v>
      </c>
      <c r="AA176" s="168">
        <f t="shared" si="28"/>
        <v>0</v>
      </c>
      <c r="AR176" s="19" t="s">
        <v>216</v>
      </c>
      <c r="AT176" s="19" t="s">
        <v>154</v>
      </c>
      <c r="AU176" s="19" t="s">
        <v>87</v>
      </c>
      <c r="AY176" s="19" t="s">
        <v>153</v>
      </c>
      <c r="BE176" s="109">
        <f t="shared" si="29"/>
        <v>0</v>
      </c>
      <c r="BF176" s="109">
        <f t="shared" si="30"/>
        <v>0</v>
      </c>
      <c r="BG176" s="109">
        <f t="shared" si="31"/>
        <v>0</v>
      </c>
      <c r="BH176" s="109">
        <f t="shared" si="32"/>
        <v>0</v>
      </c>
      <c r="BI176" s="109">
        <f t="shared" si="33"/>
        <v>0</v>
      </c>
      <c r="BJ176" s="19" t="s">
        <v>87</v>
      </c>
      <c r="BK176" s="109">
        <f t="shared" si="34"/>
        <v>0</v>
      </c>
      <c r="BL176" s="19" t="s">
        <v>216</v>
      </c>
      <c r="BM176" s="19" t="s">
        <v>302</v>
      </c>
    </row>
    <row r="177" spans="2:65" s="10" customFormat="1" ht="29.85" customHeight="1">
      <c r="B177" s="151"/>
      <c r="C177" s="152"/>
      <c r="D177" s="161" t="s">
        <v>121</v>
      </c>
      <c r="E177" s="161"/>
      <c r="F177" s="161"/>
      <c r="G177" s="161"/>
      <c r="H177" s="161"/>
      <c r="I177" s="161"/>
      <c r="J177" s="161"/>
      <c r="K177" s="161"/>
      <c r="L177" s="161"/>
      <c r="M177" s="161"/>
      <c r="N177" s="228">
        <f>BK177</f>
        <v>0</v>
      </c>
      <c r="O177" s="229"/>
      <c r="P177" s="229"/>
      <c r="Q177" s="229"/>
      <c r="R177" s="154"/>
      <c r="T177" s="155"/>
      <c r="U177" s="152"/>
      <c r="V177" s="152"/>
      <c r="W177" s="156">
        <f>SUM(W178:W192)</f>
        <v>0</v>
      </c>
      <c r="X177" s="152"/>
      <c r="Y177" s="156">
        <f>SUM(Y178:Y192)</f>
        <v>1.2879892499999999</v>
      </c>
      <c r="Z177" s="152"/>
      <c r="AA177" s="157">
        <f>SUM(AA178:AA192)</f>
        <v>0</v>
      </c>
      <c r="AR177" s="158" t="s">
        <v>87</v>
      </c>
      <c r="AT177" s="159" t="s">
        <v>75</v>
      </c>
      <c r="AU177" s="159" t="s">
        <v>82</v>
      </c>
      <c r="AY177" s="158" t="s">
        <v>153</v>
      </c>
      <c r="BK177" s="160">
        <f>SUM(BK178:BK192)</f>
        <v>0</v>
      </c>
    </row>
    <row r="178" spans="2:65" s="1" customFormat="1" ht="25.5" customHeight="1">
      <c r="B178" s="133"/>
      <c r="C178" s="162" t="s">
        <v>303</v>
      </c>
      <c r="D178" s="162" t="s">
        <v>154</v>
      </c>
      <c r="E178" s="163" t="s">
        <v>304</v>
      </c>
      <c r="F178" s="223" t="s">
        <v>305</v>
      </c>
      <c r="G178" s="223"/>
      <c r="H178" s="223"/>
      <c r="I178" s="223"/>
      <c r="J178" s="164" t="s">
        <v>162</v>
      </c>
      <c r="K178" s="165">
        <v>218.86199999999999</v>
      </c>
      <c r="L178" s="225">
        <v>0</v>
      </c>
      <c r="M178" s="225"/>
      <c r="N178" s="227">
        <f t="shared" ref="N178:N192" si="35">ROUND(L178*K178,2)</f>
        <v>0</v>
      </c>
      <c r="O178" s="227"/>
      <c r="P178" s="227"/>
      <c r="Q178" s="227"/>
      <c r="R178" s="136"/>
      <c r="T178" s="166" t="s">
        <v>5</v>
      </c>
      <c r="U178" s="43" t="s">
        <v>43</v>
      </c>
      <c r="V178" s="35"/>
      <c r="W178" s="167">
        <f t="shared" ref="W178:W192" si="36">V178*K178</f>
        <v>0</v>
      </c>
      <c r="X178" s="167">
        <v>0</v>
      </c>
      <c r="Y178" s="167">
        <f t="shared" ref="Y178:Y192" si="37">X178*K178</f>
        <v>0</v>
      </c>
      <c r="Z178" s="167">
        <v>0</v>
      </c>
      <c r="AA178" s="168">
        <f t="shared" ref="AA178:AA192" si="38">Z178*K178</f>
        <v>0</v>
      </c>
      <c r="AR178" s="19" t="s">
        <v>216</v>
      </c>
      <c r="AT178" s="19" t="s">
        <v>154</v>
      </c>
      <c r="AU178" s="19" t="s">
        <v>87</v>
      </c>
      <c r="AY178" s="19" t="s">
        <v>153</v>
      </c>
      <c r="BE178" s="109">
        <f t="shared" ref="BE178:BE192" si="39">IF(U178="základná",N178,0)</f>
        <v>0</v>
      </c>
      <c r="BF178" s="109">
        <f t="shared" ref="BF178:BF192" si="40">IF(U178="znížená",N178,0)</f>
        <v>0</v>
      </c>
      <c r="BG178" s="109">
        <f t="shared" ref="BG178:BG192" si="41">IF(U178="zákl. prenesená",N178,0)</f>
        <v>0</v>
      </c>
      <c r="BH178" s="109">
        <f t="shared" ref="BH178:BH192" si="42">IF(U178="zníž. prenesená",N178,0)</f>
        <v>0</v>
      </c>
      <c r="BI178" s="109">
        <f t="shared" ref="BI178:BI192" si="43">IF(U178="nulová",N178,0)</f>
        <v>0</v>
      </c>
      <c r="BJ178" s="19" t="s">
        <v>87</v>
      </c>
      <c r="BK178" s="109">
        <f t="shared" ref="BK178:BK192" si="44">ROUND(L178*K178,2)</f>
        <v>0</v>
      </c>
      <c r="BL178" s="19" t="s">
        <v>216</v>
      </c>
      <c r="BM178" s="19" t="s">
        <v>306</v>
      </c>
    </row>
    <row r="179" spans="2:65" s="1" customFormat="1" ht="16.5" customHeight="1">
      <c r="B179" s="133"/>
      <c r="C179" s="169" t="s">
        <v>307</v>
      </c>
      <c r="D179" s="169" t="s">
        <v>273</v>
      </c>
      <c r="E179" s="170" t="s">
        <v>308</v>
      </c>
      <c r="F179" s="226" t="s">
        <v>309</v>
      </c>
      <c r="G179" s="226"/>
      <c r="H179" s="226"/>
      <c r="I179" s="226"/>
      <c r="J179" s="171" t="s">
        <v>162</v>
      </c>
      <c r="K179" s="172">
        <v>223.239</v>
      </c>
      <c r="L179" s="224">
        <v>0</v>
      </c>
      <c r="M179" s="224"/>
      <c r="N179" s="232">
        <f t="shared" si="35"/>
        <v>0</v>
      </c>
      <c r="O179" s="227"/>
      <c r="P179" s="227"/>
      <c r="Q179" s="227"/>
      <c r="R179" s="136"/>
      <c r="T179" s="166" t="s">
        <v>5</v>
      </c>
      <c r="U179" s="43" t="s">
        <v>43</v>
      </c>
      <c r="V179" s="35"/>
      <c r="W179" s="167">
        <f t="shared" si="36"/>
        <v>0</v>
      </c>
      <c r="X179" s="167">
        <v>3.2000000000000002E-3</v>
      </c>
      <c r="Y179" s="167">
        <f t="shared" si="37"/>
        <v>0.71436480000000002</v>
      </c>
      <c r="Z179" s="167">
        <v>0</v>
      </c>
      <c r="AA179" s="168">
        <f t="shared" si="38"/>
        <v>0</v>
      </c>
      <c r="AR179" s="19" t="s">
        <v>277</v>
      </c>
      <c r="AT179" s="19" t="s">
        <v>273</v>
      </c>
      <c r="AU179" s="19" t="s">
        <v>87</v>
      </c>
      <c r="AY179" s="19" t="s">
        <v>153</v>
      </c>
      <c r="BE179" s="109">
        <f t="shared" si="39"/>
        <v>0</v>
      </c>
      <c r="BF179" s="109">
        <f t="shared" si="40"/>
        <v>0</v>
      </c>
      <c r="BG179" s="109">
        <f t="shared" si="41"/>
        <v>0</v>
      </c>
      <c r="BH179" s="109">
        <f t="shared" si="42"/>
        <v>0</v>
      </c>
      <c r="BI179" s="109">
        <f t="shared" si="43"/>
        <v>0</v>
      </c>
      <c r="BJ179" s="19" t="s">
        <v>87</v>
      </c>
      <c r="BK179" s="109">
        <f t="shared" si="44"/>
        <v>0</v>
      </c>
      <c r="BL179" s="19" t="s">
        <v>216</v>
      </c>
      <c r="BM179" s="19" t="s">
        <v>310</v>
      </c>
    </row>
    <row r="180" spans="2:65" s="1" customFormat="1" ht="16.5" customHeight="1">
      <c r="B180" s="133"/>
      <c r="C180" s="162" t="s">
        <v>311</v>
      </c>
      <c r="D180" s="162" t="s">
        <v>154</v>
      </c>
      <c r="E180" s="163" t="s">
        <v>312</v>
      </c>
      <c r="F180" s="223" t="s">
        <v>313</v>
      </c>
      <c r="G180" s="223"/>
      <c r="H180" s="223"/>
      <c r="I180" s="223"/>
      <c r="J180" s="164" t="s">
        <v>162</v>
      </c>
      <c r="K180" s="165">
        <v>218.86199999999999</v>
      </c>
      <c r="L180" s="225">
        <v>0</v>
      </c>
      <c r="M180" s="225"/>
      <c r="N180" s="227">
        <f t="shared" si="35"/>
        <v>0</v>
      </c>
      <c r="O180" s="227"/>
      <c r="P180" s="227"/>
      <c r="Q180" s="227"/>
      <c r="R180" s="136"/>
      <c r="T180" s="166" t="s">
        <v>5</v>
      </c>
      <c r="U180" s="43" t="s">
        <v>43</v>
      </c>
      <c r="V180" s="35"/>
      <c r="W180" s="167">
        <f t="shared" si="36"/>
        <v>0</v>
      </c>
      <c r="X180" s="167">
        <v>3.0000000000000001E-5</v>
      </c>
      <c r="Y180" s="167">
        <f t="shared" si="37"/>
        <v>6.5658599999999998E-3</v>
      </c>
      <c r="Z180" s="167">
        <v>0</v>
      </c>
      <c r="AA180" s="168">
        <f t="shared" si="38"/>
        <v>0</v>
      </c>
      <c r="AR180" s="19" t="s">
        <v>216</v>
      </c>
      <c r="AT180" s="19" t="s">
        <v>154</v>
      </c>
      <c r="AU180" s="19" t="s">
        <v>87</v>
      </c>
      <c r="AY180" s="19" t="s">
        <v>153</v>
      </c>
      <c r="BE180" s="109">
        <f t="shared" si="39"/>
        <v>0</v>
      </c>
      <c r="BF180" s="109">
        <f t="shared" si="40"/>
        <v>0</v>
      </c>
      <c r="BG180" s="109">
        <f t="shared" si="41"/>
        <v>0</v>
      </c>
      <c r="BH180" s="109">
        <f t="shared" si="42"/>
        <v>0</v>
      </c>
      <c r="BI180" s="109">
        <f t="shared" si="43"/>
        <v>0</v>
      </c>
      <c r="BJ180" s="19" t="s">
        <v>87</v>
      </c>
      <c r="BK180" s="109">
        <f t="shared" si="44"/>
        <v>0</v>
      </c>
      <c r="BL180" s="19" t="s">
        <v>216</v>
      </c>
      <c r="BM180" s="19" t="s">
        <v>314</v>
      </c>
    </row>
    <row r="181" spans="2:65" s="1" customFormat="1" ht="16.5" customHeight="1">
      <c r="B181" s="133"/>
      <c r="C181" s="169" t="s">
        <v>315</v>
      </c>
      <c r="D181" s="169" t="s">
        <v>273</v>
      </c>
      <c r="E181" s="170" t="s">
        <v>316</v>
      </c>
      <c r="F181" s="226" t="s">
        <v>317</v>
      </c>
      <c r="G181" s="226"/>
      <c r="H181" s="226"/>
      <c r="I181" s="226"/>
      <c r="J181" s="171" t="s">
        <v>162</v>
      </c>
      <c r="K181" s="172">
        <v>251.691</v>
      </c>
      <c r="L181" s="224">
        <v>0</v>
      </c>
      <c r="M181" s="224"/>
      <c r="N181" s="232">
        <f t="shared" si="35"/>
        <v>0</v>
      </c>
      <c r="O181" s="227"/>
      <c r="P181" s="227"/>
      <c r="Q181" s="227"/>
      <c r="R181" s="136"/>
      <c r="T181" s="166" t="s">
        <v>5</v>
      </c>
      <c r="U181" s="43" t="s">
        <v>43</v>
      </c>
      <c r="V181" s="35"/>
      <c r="W181" s="167">
        <f t="shared" si="36"/>
        <v>0</v>
      </c>
      <c r="X181" s="167">
        <v>1.7000000000000001E-4</v>
      </c>
      <c r="Y181" s="167">
        <f t="shared" si="37"/>
        <v>4.2787470000000001E-2</v>
      </c>
      <c r="Z181" s="167">
        <v>0</v>
      </c>
      <c r="AA181" s="168">
        <f t="shared" si="38"/>
        <v>0</v>
      </c>
      <c r="AR181" s="19" t="s">
        <v>277</v>
      </c>
      <c r="AT181" s="19" t="s">
        <v>273</v>
      </c>
      <c r="AU181" s="19" t="s">
        <v>87</v>
      </c>
      <c r="AY181" s="19" t="s">
        <v>153</v>
      </c>
      <c r="BE181" s="109">
        <f t="shared" si="39"/>
        <v>0</v>
      </c>
      <c r="BF181" s="109">
        <f t="shared" si="40"/>
        <v>0</v>
      </c>
      <c r="BG181" s="109">
        <f t="shared" si="41"/>
        <v>0</v>
      </c>
      <c r="BH181" s="109">
        <f t="shared" si="42"/>
        <v>0</v>
      </c>
      <c r="BI181" s="109">
        <f t="shared" si="43"/>
        <v>0</v>
      </c>
      <c r="BJ181" s="19" t="s">
        <v>87</v>
      </c>
      <c r="BK181" s="109">
        <f t="shared" si="44"/>
        <v>0</v>
      </c>
      <c r="BL181" s="19" t="s">
        <v>216</v>
      </c>
      <c r="BM181" s="19" t="s">
        <v>318</v>
      </c>
    </row>
    <row r="182" spans="2:65" s="1" customFormat="1" ht="25.5" customHeight="1">
      <c r="B182" s="133"/>
      <c r="C182" s="162" t="s">
        <v>319</v>
      </c>
      <c r="D182" s="162" t="s">
        <v>154</v>
      </c>
      <c r="E182" s="163" t="s">
        <v>320</v>
      </c>
      <c r="F182" s="223" t="s">
        <v>321</v>
      </c>
      <c r="G182" s="223"/>
      <c r="H182" s="223"/>
      <c r="I182" s="223"/>
      <c r="J182" s="164" t="s">
        <v>162</v>
      </c>
      <c r="K182" s="165">
        <v>83.094999999999999</v>
      </c>
      <c r="L182" s="225">
        <v>0</v>
      </c>
      <c r="M182" s="225"/>
      <c r="N182" s="227">
        <f t="shared" si="35"/>
        <v>0</v>
      </c>
      <c r="O182" s="227"/>
      <c r="P182" s="227"/>
      <c r="Q182" s="227"/>
      <c r="R182" s="136"/>
      <c r="T182" s="166" t="s">
        <v>5</v>
      </c>
      <c r="U182" s="43" t="s">
        <v>43</v>
      </c>
      <c r="V182" s="35"/>
      <c r="W182" s="167">
        <f t="shared" si="36"/>
        <v>0</v>
      </c>
      <c r="X182" s="167">
        <v>1.3999999999999999E-4</v>
      </c>
      <c r="Y182" s="167">
        <f t="shared" si="37"/>
        <v>1.1633299999999999E-2</v>
      </c>
      <c r="Z182" s="167">
        <v>0</v>
      </c>
      <c r="AA182" s="168">
        <f t="shared" si="38"/>
        <v>0</v>
      </c>
      <c r="AR182" s="19" t="s">
        <v>216</v>
      </c>
      <c r="AT182" s="19" t="s">
        <v>154</v>
      </c>
      <c r="AU182" s="19" t="s">
        <v>87</v>
      </c>
      <c r="AY182" s="19" t="s">
        <v>153</v>
      </c>
      <c r="BE182" s="109">
        <f t="shared" si="39"/>
        <v>0</v>
      </c>
      <c r="BF182" s="109">
        <f t="shared" si="40"/>
        <v>0</v>
      </c>
      <c r="BG182" s="109">
        <f t="shared" si="41"/>
        <v>0</v>
      </c>
      <c r="BH182" s="109">
        <f t="shared" si="42"/>
        <v>0</v>
      </c>
      <c r="BI182" s="109">
        <f t="shared" si="43"/>
        <v>0</v>
      </c>
      <c r="BJ182" s="19" t="s">
        <v>87</v>
      </c>
      <c r="BK182" s="109">
        <f t="shared" si="44"/>
        <v>0</v>
      </c>
      <c r="BL182" s="19" t="s">
        <v>216</v>
      </c>
      <c r="BM182" s="19" t="s">
        <v>322</v>
      </c>
    </row>
    <row r="183" spans="2:65" s="1" customFormat="1" ht="16.5" customHeight="1">
      <c r="B183" s="133"/>
      <c r="C183" s="169" t="s">
        <v>323</v>
      </c>
      <c r="D183" s="169" t="s">
        <v>273</v>
      </c>
      <c r="E183" s="170" t="s">
        <v>324</v>
      </c>
      <c r="F183" s="226" t="s">
        <v>325</v>
      </c>
      <c r="G183" s="226"/>
      <c r="H183" s="226"/>
      <c r="I183" s="226"/>
      <c r="J183" s="171" t="s">
        <v>162</v>
      </c>
      <c r="K183" s="172">
        <v>22.568000000000001</v>
      </c>
      <c r="L183" s="224">
        <v>0</v>
      </c>
      <c r="M183" s="224"/>
      <c r="N183" s="232">
        <f t="shared" si="35"/>
        <v>0</v>
      </c>
      <c r="O183" s="227"/>
      <c r="P183" s="227"/>
      <c r="Q183" s="227"/>
      <c r="R183" s="136"/>
      <c r="T183" s="166" t="s">
        <v>5</v>
      </c>
      <c r="U183" s="43" t="s">
        <v>43</v>
      </c>
      <c r="V183" s="35"/>
      <c r="W183" s="167">
        <f t="shared" si="36"/>
        <v>0</v>
      </c>
      <c r="X183" s="167">
        <v>1.47E-3</v>
      </c>
      <c r="Y183" s="167">
        <f t="shared" si="37"/>
        <v>3.3174960000000003E-2</v>
      </c>
      <c r="Z183" s="167">
        <v>0</v>
      </c>
      <c r="AA183" s="168">
        <f t="shared" si="38"/>
        <v>0</v>
      </c>
      <c r="AR183" s="19" t="s">
        <v>277</v>
      </c>
      <c r="AT183" s="19" t="s">
        <v>273</v>
      </c>
      <c r="AU183" s="19" t="s">
        <v>87</v>
      </c>
      <c r="AY183" s="19" t="s">
        <v>153</v>
      </c>
      <c r="BE183" s="109">
        <f t="shared" si="39"/>
        <v>0</v>
      </c>
      <c r="BF183" s="109">
        <f t="shared" si="40"/>
        <v>0</v>
      </c>
      <c r="BG183" s="109">
        <f t="shared" si="41"/>
        <v>0</v>
      </c>
      <c r="BH183" s="109">
        <f t="shared" si="42"/>
        <v>0</v>
      </c>
      <c r="BI183" s="109">
        <f t="shared" si="43"/>
        <v>0</v>
      </c>
      <c r="BJ183" s="19" t="s">
        <v>87</v>
      </c>
      <c r="BK183" s="109">
        <f t="shared" si="44"/>
        <v>0</v>
      </c>
      <c r="BL183" s="19" t="s">
        <v>216</v>
      </c>
      <c r="BM183" s="19" t="s">
        <v>326</v>
      </c>
    </row>
    <row r="184" spans="2:65" s="1" customFormat="1" ht="16.5" customHeight="1">
      <c r="B184" s="133"/>
      <c r="C184" s="169" t="s">
        <v>327</v>
      </c>
      <c r="D184" s="169" t="s">
        <v>273</v>
      </c>
      <c r="E184" s="170" t="s">
        <v>328</v>
      </c>
      <c r="F184" s="226" t="s">
        <v>329</v>
      </c>
      <c r="G184" s="226"/>
      <c r="H184" s="226"/>
      <c r="I184" s="226"/>
      <c r="J184" s="171" t="s">
        <v>162</v>
      </c>
      <c r="K184" s="172">
        <v>62.189</v>
      </c>
      <c r="L184" s="224">
        <v>0</v>
      </c>
      <c r="M184" s="224"/>
      <c r="N184" s="232">
        <f t="shared" si="35"/>
        <v>0</v>
      </c>
      <c r="O184" s="227"/>
      <c r="P184" s="227"/>
      <c r="Q184" s="227"/>
      <c r="R184" s="136"/>
      <c r="T184" s="166" t="s">
        <v>5</v>
      </c>
      <c r="U184" s="43" t="s">
        <v>43</v>
      </c>
      <c r="V184" s="35"/>
      <c r="W184" s="167">
        <f t="shared" si="36"/>
        <v>0</v>
      </c>
      <c r="X184" s="167">
        <v>2.9399999999999999E-3</v>
      </c>
      <c r="Y184" s="167">
        <f t="shared" si="37"/>
        <v>0.18283565999999998</v>
      </c>
      <c r="Z184" s="167">
        <v>0</v>
      </c>
      <c r="AA184" s="168">
        <f t="shared" si="38"/>
        <v>0</v>
      </c>
      <c r="AR184" s="19" t="s">
        <v>277</v>
      </c>
      <c r="AT184" s="19" t="s">
        <v>273</v>
      </c>
      <c r="AU184" s="19" t="s">
        <v>87</v>
      </c>
      <c r="AY184" s="19" t="s">
        <v>153</v>
      </c>
      <c r="BE184" s="109">
        <f t="shared" si="39"/>
        <v>0</v>
      </c>
      <c r="BF184" s="109">
        <f t="shared" si="40"/>
        <v>0</v>
      </c>
      <c r="BG184" s="109">
        <f t="shared" si="41"/>
        <v>0</v>
      </c>
      <c r="BH184" s="109">
        <f t="shared" si="42"/>
        <v>0</v>
      </c>
      <c r="BI184" s="109">
        <f t="shared" si="43"/>
        <v>0</v>
      </c>
      <c r="BJ184" s="19" t="s">
        <v>87</v>
      </c>
      <c r="BK184" s="109">
        <f t="shared" si="44"/>
        <v>0</v>
      </c>
      <c r="BL184" s="19" t="s">
        <v>216</v>
      </c>
      <c r="BM184" s="19" t="s">
        <v>330</v>
      </c>
    </row>
    <row r="185" spans="2:65" s="1" customFormat="1" ht="16.5" customHeight="1">
      <c r="B185" s="133"/>
      <c r="C185" s="162" t="s">
        <v>331</v>
      </c>
      <c r="D185" s="162" t="s">
        <v>154</v>
      </c>
      <c r="E185" s="163" t="s">
        <v>332</v>
      </c>
      <c r="F185" s="223" t="s">
        <v>333</v>
      </c>
      <c r="G185" s="223"/>
      <c r="H185" s="223"/>
      <c r="I185" s="223"/>
      <c r="J185" s="164" t="s">
        <v>162</v>
      </c>
      <c r="K185" s="165">
        <v>38.732999999999997</v>
      </c>
      <c r="L185" s="225">
        <v>0</v>
      </c>
      <c r="M185" s="225"/>
      <c r="N185" s="227">
        <f t="shared" si="35"/>
        <v>0</v>
      </c>
      <c r="O185" s="227"/>
      <c r="P185" s="227"/>
      <c r="Q185" s="227"/>
      <c r="R185" s="136"/>
      <c r="T185" s="166" t="s">
        <v>5</v>
      </c>
      <c r="U185" s="43" t="s">
        <v>43</v>
      </c>
      <c r="V185" s="35"/>
      <c r="W185" s="167">
        <f t="shared" si="36"/>
        <v>0</v>
      </c>
      <c r="X185" s="167">
        <v>2.5000000000000001E-3</v>
      </c>
      <c r="Y185" s="167">
        <f t="shared" si="37"/>
        <v>9.6832499999999988E-2</v>
      </c>
      <c r="Z185" s="167">
        <v>0</v>
      </c>
      <c r="AA185" s="168">
        <f t="shared" si="38"/>
        <v>0</v>
      </c>
      <c r="AR185" s="19" t="s">
        <v>216</v>
      </c>
      <c r="AT185" s="19" t="s">
        <v>154</v>
      </c>
      <c r="AU185" s="19" t="s">
        <v>87</v>
      </c>
      <c r="AY185" s="19" t="s">
        <v>153</v>
      </c>
      <c r="BE185" s="109">
        <f t="shared" si="39"/>
        <v>0</v>
      </c>
      <c r="BF185" s="109">
        <f t="shared" si="40"/>
        <v>0</v>
      </c>
      <c r="BG185" s="109">
        <f t="shared" si="41"/>
        <v>0</v>
      </c>
      <c r="BH185" s="109">
        <f t="shared" si="42"/>
        <v>0</v>
      </c>
      <c r="BI185" s="109">
        <f t="shared" si="43"/>
        <v>0</v>
      </c>
      <c r="BJ185" s="19" t="s">
        <v>87</v>
      </c>
      <c r="BK185" s="109">
        <f t="shared" si="44"/>
        <v>0</v>
      </c>
      <c r="BL185" s="19" t="s">
        <v>216</v>
      </c>
      <c r="BM185" s="19" t="s">
        <v>334</v>
      </c>
    </row>
    <row r="186" spans="2:65" s="1" customFormat="1" ht="16.5" customHeight="1">
      <c r="B186" s="133"/>
      <c r="C186" s="169" t="s">
        <v>335</v>
      </c>
      <c r="D186" s="169" t="s">
        <v>273</v>
      </c>
      <c r="E186" s="170" t="s">
        <v>336</v>
      </c>
      <c r="F186" s="226" t="s">
        <v>337</v>
      </c>
      <c r="G186" s="226"/>
      <c r="H186" s="226"/>
      <c r="I186" s="226"/>
      <c r="J186" s="171" t="s">
        <v>162</v>
      </c>
      <c r="K186" s="172">
        <v>19.559999999999999</v>
      </c>
      <c r="L186" s="224">
        <v>0</v>
      </c>
      <c r="M186" s="224"/>
      <c r="N186" s="232">
        <f t="shared" si="35"/>
        <v>0</v>
      </c>
      <c r="O186" s="227"/>
      <c r="P186" s="227"/>
      <c r="Q186" s="227"/>
      <c r="R186" s="136"/>
      <c r="T186" s="166" t="s">
        <v>5</v>
      </c>
      <c r="U186" s="43" t="s">
        <v>43</v>
      </c>
      <c r="V186" s="35"/>
      <c r="W186" s="167">
        <f t="shared" si="36"/>
        <v>0</v>
      </c>
      <c r="X186" s="167">
        <v>2.4499999999999999E-3</v>
      </c>
      <c r="Y186" s="167">
        <f t="shared" si="37"/>
        <v>4.7921999999999992E-2</v>
      </c>
      <c r="Z186" s="167">
        <v>0</v>
      </c>
      <c r="AA186" s="168">
        <f t="shared" si="38"/>
        <v>0</v>
      </c>
      <c r="AR186" s="19" t="s">
        <v>277</v>
      </c>
      <c r="AT186" s="19" t="s">
        <v>273</v>
      </c>
      <c r="AU186" s="19" t="s">
        <v>87</v>
      </c>
      <c r="AY186" s="19" t="s">
        <v>153</v>
      </c>
      <c r="BE186" s="109">
        <f t="shared" si="39"/>
        <v>0</v>
      </c>
      <c r="BF186" s="109">
        <f t="shared" si="40"/>
        <v>0</v>
      </c>
      <c r="BG186" s="109">
        <f t="shared" si="41"/>
        <v>0</v>
      </c>
      <c r="BH186" s="109">
        <f t="shared" si="42"/>
        <v>0</v>
      </c>
      <c r="BI186" s="109">
        <f t="shared" si="43"/>
        <v>0</v>
      </c>
      <c r="BJ186" s="19" t="s">
        <v>87</v>
      </c>
      <c r="BK186" s="109">
        <f t="shared" si="44"/>
        <v>0</v>
      </c>
      <c r="BL186" s="19" t="s">
        <v>216</v>
      </c>
      <c r="BM186" s="19" t="s">
        <v>338</v>
      </c>
    </row>
    <row r="187" spans="2:65" s="1" customFormat="1" ht="16.5" customHeight="1">
      <c r="B187" s="133"/>
      <c r="C187" s="169" t="s">
        <v>339</v>
      </c>
      <c r="D187" s="169" t="s">
        <v>273</v>
      </c>
      <c r="E187" s="170" t="s">
        <v>340</v>
      </c>
      <c r="F187" s="226" t="s">
        <v>325</v>
      </c>
      <c r="G187" s="226"/>
      <c r="H187" s="226"/>
      <c r="I187" s="226"/>
      <c r="J187" s="171" t="s">
        <v>162</v>
      </c>
      <c r="K187" s="172">
        <v>19.559999999999999</v>
      </c>
      <c r="L187" s="224">
        <v>0</v>
      </c>
      <c r="M187" s="224"/>
      <c r="N187" s="232">
        <f t="shared" si="35"/>
        <v>0</v>
      </c>
      <c r="O187" s="227"/>
      <c r="P187" s="227"/>
      <c r="Q187" s="227"/>
      <c r="R187" s="136"/>
      <c r="T187" s="166" t="s">
        <v>5</v>
      </c>
      <c r="U187" s="43" t="s">
        <v>43</v>
      </c>
      <c r="V187" s="35"/>
      <c r="W187" s="167">
        <f t="shared" si="36"/>
        <v>0</v>
      </c>
      <c r="X187" s="167">
        <v>1.47E-3</v>
      </c>
      <c r="Y187" s="167">
        <f t="shared" si="37"/>
        <v>2.8753199999999996E-2</v>
      </c>
      <c r="Z187" s="167">
        <v>0</v>
      </c>
      <c r="AA187" s="168">
        <f t="shared" si="38"/>
        <v>0</v>
      </c>
      <c r="AR187" s="19" t="s">
        <v>277</v>
      </c>
      <c r="AT187" s="19" t="s">
        <v>273</v>
      </c>
      <c r="AU187" s="19" t="s">
        <v>87</v>
      </c>
      <c r="AY187" s="19" t="s">
        <v>153</v>
      </c>
      <c r="BE187" s="109">
        <f t="shared" si="39"/>
        <v>0</v>
      </c>
      <c r="BF187" s="109">
        <f t="shared" si="40"/>
        <v>0</v>
      </c>
      <c r="BG187" s="109">
        <f t="shared" si="41"/>
        <v>0</v>
      </c>
      <c r="BH187" s="109">
        <f t="shared" si="42"/>
        <v>0</v>
      </c>
      <c r="BI187" s="109">
        <f t="shared" si="43"/>
        <v>0</v>
      </c>
      <c r="BJ187" s="19" t="s">
        <v>87</v>
      </c>
      <c r="BK187" s="109">
        <f t="shared" si="44"/>
        <v>0</v>
      </c>
      <c r="BL187" s="19" t="s">
        <v>216</v>
      </c>
      <c r="BM187" s="19" t="s">
        <v>341</v>
      </c>
    </row>
    <row r="188" spans="2:65" s="1" customFormat="1" ht="38.25" customHeight="1">
      <c r="B188" s="133"/>
      <c r="C188" s="162" t="s">
        <v>342</v>
      </c>
      <c r="D188" s="162" t="s">
        <v>154</v>
      </c>
      <c r="E188" s="163" t="s">
        <v>343</v>
      </c>
      <c r="F188" s="223" t="s">
        <v>344</v>
      </c>
      <c r="G188" s="223"/>
      <c r="H188" s="223"/>
      <c r="I188" s="223"/>
      <c r="J188" s="164" t="s">
        <v>162</v>
      </c>
      <c r="K188" s="165">
        <v>33.984000000000002</v>
      </c>
      <c r="L188" s="225">
        <v>0</v>
      </c>
      <c r="M188" s="225"/>
      <c r="N188" s="227">
        <f t="shared" si="35"/>
        <v>0</v>
      </c>
      <c r="O188" s="227"/>
      <c r="P188" s="227"/>
      <c r="Q188" s="227"/>
      <c r="R188" s="136"/>
      <c r="T188" s="166" t="s">
        <v>5</v>
      </c>
      <c r="U188" s="43" t="s">
        <v>43</v>
      </c>
      <c r="V188" s="35"/>
      <c r="W188" s="167">
        <f t="shared" si="36"/>
        <v>0</v>
      </c>
      <c r="X188" s="167">
        <v>0</v>
      </c>
      <c r="Y188" s="167">
        <f t="shared" si="37"/>
        <v>0</v>
      </c>
      <c r="Z188" s="167">
        <v>0</v>
      </c>
      <c r="AA188" s="168">
        <f t="shared" si="38"/>
        <v>0</v>
      </c>
      <c r="AR188" s="19" t="s">
        <v>216</v>
      </c>
      <c r="AT188" s="19" t="s">
        <v>154</v>
      </c>
      <c r="AU188" s="19" t="s">
        <v>87</v>
      </c>
      <c r="AY188" s="19" t="s">
        <v>153</v>
      </c>
      <c r="BE188" s="109">
        <f t="shared" si="39"/>
        <v>0</v>
      </c>
      <c r="BF188" s="109">
        <f t="shared" si="40"/>
        <v>0</v>
      </c>
      <c r="BG188" s="109">
        <f t="shared" si="41"/>
        <v>0</v>
      </c>
      <c r="BH188" s="109">
        <f t="shared" si="42"/>
        <v>0</v>
      </c>
      <c r="BI188" s="109">
        <f t="shared" si="43"/>
        <v>0</v>
      </c>
      <c r="BJ188" s="19" t="s">
        <v>87</v>
      </c>
      <c r="BK188" s="109">
        <f t="shared" si="44"/>
        <v>0</v>
      </c>
      <c r="BL188" s="19" t="s">
        <v>216</v>
      </c>
      <c r="BM188" s="19" t="s">
        <v>345</v>
      </c>
    </row>
    <row r="189" spans="2:65" s="1" customFormat="1" ht="16.5" customHeight="1">
      <c r="B189" s="133"/>
      <c r="C189" s="169" t="s">
        <v>346</v>
      </c>
      <c r="D189" s="169" t="s">
        <v>273</v>
      </c>
      <c r="E189" s="170" t="s">
        <v>347</v>
      </c>
      <c r="F189" s="226" t="s">
        <v>348</v>
      </c>
      <c r="G189" s="226"/>
      <c r="H189" s="226"/>
      <c r="I189" s="226"/>
      <c r="J189" s="171" t="s">
        <v>190</v>
      </c>
      <c r="K189" s="172">
        <v>2.0390000000000001</v>
      </c>
      <c r="L189" s="224">
        <v>0</v>
      </c>
      <c r="M189" s="224"/>
      <c r="N189" s="232">
        <f t="shared" si="35"/>
        <v>0</v>
      </c>
      <c r="O189" s="227"/>
      <c r="P189" s="227"/>
      <c r="Q189" s="227"/>
      <c r="R189" s="136"/>
      <c r="T189" s="166" t="s">
        <v>5</v>
      </c>
      <c r="U189" s="43" t="s">
        <v>43</v>
      </c>
      <c r="V189" s="35"/>
      <c r="W189" s="167">
        <f t="shared" si="36"/>
        <v>0</v>
      </c>
      <c r="X189" s="167">
        <v>2.4500000000000001E-2</v>
      </c>
      <c r="Y189" s="167">
        <f t="shared" si="37"/>
        <v>4.9955500000000007E-2</v>
      </c>
      <c r="Z189" s="167">
        <v>0</v>
      </c>
      <c r="AA189" s="168">
        <f t="shared" si="38"/>
        <v>0</v>
      </c>
      <c r="AR189" s="19" t="s">
        <v>277</v>
      </c>
      <c r="AT189" s="19" t="s">
        <v>273</v>
      </c>
      <c r="AU189" s="19" t="s">
        <v>87</v>
      </c>
      <c r="AY189" s="19" t="s">
        <v>153</v>
      </c>
      <c r="BE189" s="109">
        <f t="shared" si="39"/>
        <v>0</v>
      </c>
      <c r="BF189" s="109">
        <f t="shared" si="40"/>
        <v>0</v>
      </c>
      <c r="BG189" s="109">
        <f t="shared" si="41"/>
        <v>0</v>
      </c>
      <c r="BH189" s="109">
        <f t="shared" si="42"/>
        <v>0</v>
      </c>
      <c r="BI189" s="109">
        <f t="shared" si="43"/>
        <v>0</v>
      </c>
      <c r="BJ189" s="19" t="s">
        <v>87</v>
      </c>
      <c r="BK189" s="109">
        <f t="shared" si="44"/>
        <v>0</v>
      </c>
      <c r="BL189" s="19" t="s">
        <v>216</v>
      </c>
      <c r="BM189" s="19" t="s">
        <v>349</v>
      </c>
    </row>
    <row r="190" spans="2:65" s="1" customFormat="1" ht="25.5" customHeight="1">
      <c r="B190" s="133"/>
      <c r="C190" s="162" t="s">
        <v>350</v>
      </c>
      <c r="D190" s="162" t="s">
        <v>154</v>
      </c>
      <c r="E190" s="163" t="s">
        <v>351</v>
      </c>
      <c r="F190" s="223" t="s">
        <v>352</v>
      </c>
      <c r="G190" s="223"/>
      <c r="H190" s="223"/>
      <c r="I190" s="223"/>
      <c r="J190" s="164" t="s">
        <v>157</v>
      </c>
      <c r="K190" s="165">
        <v>87.1</v>
      </c>
      <c r="L190" s="225">
        <v>0</v>
      </c>
      <c r="M190" s="225"/>
      <c r="N190" s="227">
        <f t="shared" si="35"/>
        <v>0</v>
      </c>
      <c r="O190" s="227"/>
      <c r="P190" s="227"/>
      <c r="Q190" s="227"/>
      <c r="R190" s="136"/>
      <c r="T190" s="166" t="s">
        <v>5</v>
      </c>
      <c r="U190" s="43" t="s">
        <v>43</v>
      </c>
      <c r="V190" s="35"/>
      <c r="W190" s="167">
        <f t="shared" si="36"/>
        <v>0</v>
      </c>
      <c r="X190" s="167">
        <v>0</v>
      </c>
      <c r="Y190" s="167">
        <f t="shared" si="37"/>
        <v>0</v>
      </c>
      <c r="Z190" s="167">
        <v>0</v>
      </c>
      <c r="AA190" s="168">
        <f t="shared" si="38"/>
        <v>0</v>
      </c>
      <c r="AR190" s="19" t="s">
        <v>216</v>
      </c>
      <c r="AT190" s="19" t="s">
        <v>154</v>
      </c>
      <c r="AU190" s="19" t="s">
        <v>87</v>
      </c>
      <c r="AY190" s="19" t="s">
        <v>153</v>
      </c>
      <c r="BE190" s="109">
        <f t="shared" si="39"/>
        <v>0</v>
      </c>
      <c r="BF190" s="109">
        <f t="shared" si="40"/>
        <v>0</v>
      </c>
      <c r="BG190" s="109">
        <f t="shared" si="41"/>
        <v>0</v>
      </c>
      <c r="BH190" s="109">
        <f t="shared" si="42"/>
        <v>0</v>
      </c>
      <c r="BI190" s="109">
        <f t="shared" si="43"/>
        <v>0</v>
      </c>
      <c r="BJ190" s="19" t="s">
        <v>87</v>
      </c>
      <c r="BK190" s="109">
        <f t="shared" si="44"/>
        <v>0</v>
      </c>
      <c r="BL190" s="19" t="s">
        <v>216</v>
      </c>
      <c r="BM190" s="19" t="s">
        <v>353</v>
      </c>
    </row>
    <row r="191" spans="2:65" s="1" customFormat="1" ht="25.5" customHeight="1">
      <c r="B191" s="133"/>
      <c r="C191" s="169" t="s">
        <v>354</v>
      </c>
      <c r="D191" s="169" t="s">
        <v>273</v>
      </c>
      <c r="E191" s="170" t="s">
        <v>355</v>
      </c>
      <c r="F191" s="226" t="s">
        <v>356</v>
      </c>
      <c r="G191" s="226"/>
      <c r="H191" s="226"/>
      <c r="I191" s="226"/>
      <c r="J191" s="171" t="s">
        <v>157</v>
      </c>
      <c r="K191" s="172">
        <v>91.454999999999998</v>
      </c>
      <c r="L191" s="224">
        <v>0</v>
      </c>
      <c r="M191" s="224"/>
      <c r="N191" s="232">
        <f t="shared" si="35"/>
        <v>0</v>
      </c>
      <c r="O191" s="227"/>
      <c r="P191" s="227"/>
      <c r="Q191" s="227"/>
      <c r="R191" s="136"/>
      <c r="T191" s="166" t="s">
        <v>5</v>
      </c>
      <c r="U191" s="43" t="s">
        <v>43</v>
      </c>
      <c r="V191" s="35"/>
      <c r="W191" s="167">
        <f t="shared" si="36"/>
        <v>0</v>
      </c>
      <c r="X191" s="167">
        <v>8.0000000000000004E-4</v>
      </c>
      <c r="Y191" s="167">
        <f t="shared" si="37"/>
        <v>7.3164000000000007E-2</v>
      </c>
      <c r="Z191" s="167">
        <v>0</v>
      </c>
      <c r="AA191" s="168">
        <f t="shared" si="38"/>
        <v>0</v>
      </c>
      <c r="AR191" s="19" t="s">
        <v>277</v>
      </c>
      <c r="AT191" s="19" t="s">
        <v>273</v>
      </c>
      <c r="AU191" s="19" t="s">
        <v>87</v>
      </c>
      <c r="AY191" s="19" t="s">
        <v>153</v>
      </c>
      <c r="BE191" s="109">
        <f t="shared" si="39"/>
        <v>0</v>
      </c>
      <c r="BF191" s="109">
        <f t="shared" si="40"/>
        <v>0</v>
      </c>
      <c r="BG191" s="109">
        <f t="shared" si="41"/>
        <v>0</v>
      </c>
      <c r="BH191" s="109">
        <f t="shared" si="42"/>
        <v>0</v>
      </c>
      <c r="BI191" s="109">
        <f t="shared" si="43"/>
        <v>0</v>
      </c>
      <c r="BJ191" s="19" t="s">
        <v>87</v>
      </c>
      <c r="BK191" s="109">
        <f t="shared" si="44"/>
        <v>0</v>
      </c>
      <c r="BL191" s="19" t="s">
        <v>216</v>
      </c>
      <c r="BM191" s="19" t="s">
        <v>357</v>
      </c>
    </row>
    <row r="192" spans="2:65" s="1" customFormat="1" ht="25.5" customHeight="1">
      <c r="B192" s="133"/>
      <c r="C192" s="162" t="s">
        <v>358</v>
      </c>
      <c r="D192" s="162" t="s">
        <v>154</v>
      </c>
      <c r="E192" s="163" t="s">
        <v>359</v>
      </c>
      <c r="F192" s="223" t="s">
        <v>360</v>
      </c>
      <c r="G192" s="223"/>
      <c r="H192" s="223"/>
      <c r="I192" s="223"/>
      <c r="J192" s="164" t="s">
        <v>301</v>
      </c>
      <c r="K192" s="173">
        <v>0</v>
      </c>
      <c r="L192" s="225">
        <v>0</v>
      </c>
      <c r="M192" s="225"/>
      <c r="N192" s="227">
        <f t="shared" si="35"/>
        <v>0</v>
      </c>
      <c r="O192" s="227"/>
      <c r="P192" s="227"/>
      <c r="Q192" s="227"/>
      <c r="R192" s="136"/>
      <c r="T192" s="166" t="s">
        <v>5</v>
      </c>
      <c r="U192" s="43" t="s">
        <v>43</v>
      </c>
      <c r="V192" s="35"/>
      <c r="W192" s="167">
        <f t="shared" si="36"/>
        <v>0</v>
      </c>
      <c r="X192" s="167">
        <v>0</v>
      </c>
      <c r="Y192" s="167">
        <f t="shared" si="37"/>
        <v>0</v>
      </c>
      <c r="Z192" s="167">
        <v>0</v>
      </c>
      <c r="AA192" s="168">
        <f t="shared" si="38"/>
        <v>0</v>
      </c>
      <c r="AR192" s="19" t="s">
        <v>216</v>
      </c>
      <c r="AT192" s="19" t="s">
        <v>154</v>
      </c>
      <c r="AU192" s="19" t="s">
        <v>87</v>
      </c>
      <c r="AY192" s="19" t="s">
        <v>153</v>
      </c>
      <c r="BE192" s="109">
        <f t="shared" si="39"/>
        <v>0</v>
      </c>
      <c r="BF192" s="109">
        <f t="shared" si="40"/>
        <v>0</v>
      </c>
      <c r="BG192" s="109">
        <f t="shared" si="41"/>
        <v>0</v>
      </c>
      <c r="BH192" s="109">
        <f t="shared" si="42"/>
        <v>0</v>
      </c>
      <c r="BI192" s="109">
        <f t="shared" si="43"/>
        <v>0</v>
      </c>
      <c r="BJ192" s="19" t="s">
        <v>87</v>
      </c>
      <c r="BK192" s="109">
        <f t="shared" si="44"/>
        <v>0</v>
      </c>
      <c r="BL192" s="19" t="s">
        <v>216</v>
      </c>
      <c r="BM192" s="19" t="s">
        <v>361</v>
      </c>
    </row>
    <row r="193" spans="2:65" s="10" customFormat="1" ht="29.85" customHeight="1">
      <c r="B193" s="151"/>
      <c r="C193" s="152"/>
      <c r="D193" s="161" t="s">
        <v>122</v>
      </c>
      <c r="E193" s="161"/>
      <c r="F193" s="161"/>
      <c r="G193" s="161"/>
      <c r="H193" s="161"/>
      <c r="I193" s="161"/>
      <c r="J193" s="161"/>
      <c r="K193" s="161"/>
      <c r="L193" s="161"/>
      <c r="M193" s="161"/>
      <c r="N193" s="228">
        <f>BK193</f>
        <v>0</v>
      </c>
      <c r="O193" s="229"/>
      <c r="P193" s="229"/>
      <c r="Q193" s="229"/>
      <c r="R193" s="154"/>
      <c r="T193" s="155"/>
      <c r="U193" s="152"/>
      <c r="V193" s="152"/>
      <c r="W193" s="156">
        <f>SUM(W194:W195)</f>
        <v>0</v>
      </c>
      <c r="X193" s="152"/>
      <c r="Y193" s="156">
        <f>SUM(Y194:Y195)</f>
        <v>0</v>
      </c>
      <c r="Z193" s="152"/>
      <c r="AA193" s="157">
        <f>SUM(AA194:AA195)</f>
        <v>8.0439999999999998E-2</v>
      </c>
      <c r="AR193" s="158" t="s">
        <v>87</v>
      </c>
      <c r="AT193" s="159" t="s">
        <v>75</v>
      </c>
      <c r="AU193" s="159" t="s">
        <v>82</v>
      </c>
      <c r="AY193" s="158" t="s">
        <v>153</v>
      </c>
      <c r="BK193" s="160">
        <f>SUM(BK194:BK195)</f>
        <v>0</v>
      </c>
    </row>
    <row r="194" spans="2:65" s="1" customFormat="1" ht="25.5" customHeight="1">
      <c r="B194" s="133"/>
      <c r="C194" s="162" t="s">
        <v>362</v>
      </c>
      <c r="D194" s="162" t="s">
        <v>154</v>
      </c>
      <c r="E194" s="163" t="s">
        <v>363</v>
      </c>
      <c r="F194" s="223" t="s">
        <v>364</v>
      </c>
      <c r="G194" s="223"/>
      <c r="H194" s="223"/>
      <c r="I194" s="223"/>
      <c r="J194" s="164" t="s">
        <v>365</v>
      </c>
      <c r="K194" s="165">
        <v>4</v>
      </c>
      <c r="L194" s="225">
        <v>0</v>
      </c>
      <c r="M194" s="225"/>
      <c r="N194" s="227">
        <f>ROUND(L194*K194,2)</f>
        <v>0</v>
      </c>
      <c r="O194" s="227"/>
      <c r="P194" s="227"/>
      <c r="Q194" s="227"/>
      <c r="R194" s="136"/>
      <c r="T194" s="166" t="s">
        <v>5</v>
      </c>
      <c r="U194" s="43" t="s">
        <v>43</v>
      </c>
      <c r="V194" s="35"/>
      <c r="W194" s="167">
        <f>V194*K194</f>
        <v>0</v>
      </c>
      <c r="X194" s="167">
        <v>0</v>
      </c>
      <c r="Y194" s="167">
        <f>X194*K194</f>
        <v>0</v>
      </c>
      <c r="Z194" s="167">
        <v>2.0109999999999999E-2</v>
      </c>
      <c r="AA194" s="168">
        <f>Z194*K194</f>
        <v>8.0439999999999998E-2</v>
      </c>
      <c r="AR194" s="19" t="s">
        <v>216</v>
      </c>
      <c r="AT194" s="19" t="s">
        <v>154</v>
      </c>
      <c r="AU194" s="19" t="s">
        <v>87</v>
      </c>
      <c r="AY194" s="19" t="s">
        <v>153</v>
      </c>
      <c r="BE194" s="109">
        <f>IF(U194="základná",N194,0)</f>
        <v>0</v>
      </c>
      <c r="BF194" s="109">
        <f>IF(U194="znížená",N194,0)</f>
        <v>0</v>
      </c>
      <c r="BG194" s="109">
        <f>IF(U194="zákl. prenesená",N194,0)</f>
        <v>0</v>
      </c>
      <c r="BH194" s="109">
        <f>IF(U194="zníž. prenesená",N194,0)</f>
        <v>0</v>
      </c>
      <c r="BI194" s="109">
        <f>IF(U194="nulová",N194,0)</f>
        <v>0</v>
      </c>
      <c r="BJ194" s="19" t="s">
        <v>87</v>
      </c>
      <c r="BK194" s="109">
        <f>ROUND(L194*K194,2)</f>
        <v>0</v>
      </c>
      <c r="BL194" s="19" t="s">
        <v>216</v>
      </c>
      <c r="BM194" s="19" t="s">
        <v>366</v>
      </c>
    </row>
    <row r="195" spans="2:65" s="1" customFormat="1" ht="25.5" customHeight="1">
      <c r="B195" s="133"/>
      <c r="C195" s="162" t="s">
        <v>367</v>
      </c>
      <c r="D195" s="162" t="s">
        <v>154</v>
      </c>
      <c r="E195" s="163" t="s">
        <v>368</v>
      </c>
      <c r="F195" s="223" t="s">
        <v>369</v>
      </c>
      <c r="G195" s="223"/>
      <c r="H195" s="223"/>
      <c r="I195" s="223"/>
      <c r="J195" s="164" t="s">
        <v>301</v>
      </c>
      <c r="K195" s="173">
        <v>0</v>
      </c>
      <c r="L195" s="225">
        <v>0</v>
      </c>
      <c r="M195" s="225"/>
      <c r="N195" s="227">
        <f>ROUND(L195*K195,2)</f>
        <v>0</v>
      </c>
      <c r="O195" s="227"/>
      <c r="P195" s="227"/>
      <c r="Q195" s="227"/>
      <c r="R195" s="136"/>
      <c r="T195" s="166" t="s">
        <v>5</v>
      </c>
      <c r="U195" s="43" t="s">
        <v>43</v>
      </c>
      <c r="V195" s="35"/>
      <c r="W195" s="167">
        <f>V195*K195</f>
        <v>0</v>
      </c>
      <c r="X195" s="167">
        <v>0</v>
      </c>
      <c r="Y195" s="167">
        <f>X195*K195</f>
        <v>0</v>
      </c>
      <c r="Z195" s="167">
        <v>0</v>
      </c>
      <c r="AA195" s="168">
        <f>Z195*K195</f>
        <v>0</v>
      </c>
      <c r="AR195" s="19" t="s">
        <v>216</v>
      </c>
      <c r="AT195" s="19" t="s">
        <v>154</v>
      </c>
      <c r="AU195" s="19" t="s">
        <v>87</v>
      </c>
      <c r="AY195" s="19" t="s">
        <v>153</v>
      </c>
      <c r="BE195" s="109">
        <f>IF(U195="základná",N195,0)</f>
        <v>0</v>
      </c>
      <c r="BF195" s="109">
        <f>IF(U195="znížená",N195,0)</f>
        <v>0</v>
      </c>
      <c r="BG195" s="109">
        <f>IF(U195="zákl. prenesená",N195,0)</f>
        <v>0</v>
      </c>
      <c r="BH195" s="109">
        <f>IF(U195="zníž. prenesená",N195,0)</f>
        <v>0</v>
      </c>
      <c r="BI195" s="109">
        <f>IF(U195="nulová",N195,0)</f>
        <v>0</v>
      </c>
      <c r="BJ195" s="19" t="s">
        <v>87</v>
      </c>
      <c r="BK195" s="109">
        <f>ROUND(L195*K195,2)</f>
        <v>0</v>
      </c>
      <c r="BL195" s="19" t="s">
        <v>216</v>
      </c>
      <c r="BM195" s="19" t="s">
        <v>370</v>
      </c>
    </row>
    <row r="196" spans="2:65" s="10" customFormat="1" ht="29.85" customHeight="1">
      <c r="B196" s="151"/>
      <c r="C196" s="152"/>
      <c r="D196" s="161" t="s">
        <v>123</v>
      </c>
      <c r="E196" s="161"/>
      <c r="F196" s="161"/>
      <c r="G196" s="161"/>
      <c r="H196" s="161"/>
      <c r="I196" s="161"/>
      <c r="J196" s="161"/>
      <c r="K196" s="161"/>
      <c r="L196" s="161"/>
      <c r="M196" s="161"/>
      <c r="N196" s="228">
        <f>BK196</f>
        <v>0</v>
      </c>
      <c r="O196" s="229"/>
      <c r="P196" s="229"/>
      <c r="Q196" s="229"/>
      <c r="R196" s="154"/>
      <c r="T196" s="155"/>
      <c r="U196" s="152"/>
      <c r="V196" s="152"/>
      <c r="W196" s="156">
        <f>SUM(W197:W201)</f>
        <v>0</v>
      </c>
      <c r="X196" s="152"/>
      <c r="Y196" s="156">
        <f>SUM(Y197:Y201)</f>
        <v>9.3191377499999994</v>
      </c>
      <c r="Z196" s="152"/>
      <c r="AA196" s="157">
        <f>SUM(AA197:AA201)</f>
        <v>0</v>
      </c>
      <c r="AR196" s="158" t="s">
        <v>87</v>
      </c>
      <c r="AT196" s="159" t="s">
        <v>75</v>
      </c>
      <c r="AU196" s="159" t="s">
        <v>82</v>
      </c>
      <c r="AY196" s="158" t="s">
        <v>153</v>
      </c>
      <c r="BK196" s="160">
        <f>SUM(BK197:BK201)</f>
        <v>0</v>
      </c>
    </row>
    <row r="197" spans="2:65" s="1" customFormat="1" ht="38.25" customHeight="1">
      <c r="B197" s="133"/>
      <c r="C197" s="162" t="s">
        <v>371</v>
      </c>
      <c r="D197" s="162" t="s">
        <v>154</v>
      </c>
      <c r="E197" s="163" t="s">
        <v>372</v>
      </c>
      <c r="F197" s="223" t="s">
        <v>373</v>
      </c>
      <c r="G197" s="223"/>
      <c r="H197" s="223"/>
      <c r="I197" s="223"/>
      <c r="J197" s="164" t="s">
        <v>157</v>
      </c>
      <c r="K197" s="165">
        <v>238.36</v>
      </c>
      <c r="L197" s="225">
        <v>0</v>
      </c>
      <c r="M197" s="225"/>
      <c r="N197" s="227">
        <f>ROUND(L197*K197,2)</f>
        <v>0</v>
      </c>
      <c r="O197" s="227"/>
      <c r="P197" s="227"/>
      <c r="Q197" s="227"/>
      <c r="R197" s="136"/>
      <c r="T197" s="166" t="s">
        <v>5</v>
      </c>
      <c r="U197" s="43" t="s">
        <v>43</v>
      </c>
      <c r="V197" s="35"/>
      <c r="W197" s="167">
        <f>V197*K197</f>
        <v>0</v>
      </c>
      <c r="X197" s="167">
        <v>9.0000000000000006E-5</v>
      </c>
      <c r="Y197" s="167">
        <f>X197*K197</f>
        <v>2.1452400000000003E-2</v>
      </c>
      <c r="Z197" s="167">
        <v>0</v>
      </c>
      <c r="AA197" s="168">
        <f>Z197*K197</f>
        <v>0</v>
      </c>
      <c r="AR197" s="19" t="s">
        <v>216</v>
      </c>
      <c r="AT197" s="19" t="s">
        <v>154</v>
      </c>
      <c r="AU197" s="19" t="s">
        <v>87</v>
      </c>
      <c r="AY197" s="19" t="s">
        <v>153</v>
      </c>
      <c r="BE197" s="109">
        <f>IF(U197="základná",N197,0)</f>
        <v>0</v>
      </c>
      <c r="BF197" s="109">
        <f>IF(U197="znížená",N197,0)</f>
        <v>0</v>
      </c>
      <c r="BG197" s="109">
        <f>IF(U197="zákl. prenesená",N197,0)</f>
        <v>0</v>
      </c>
      <c r="BH197" s="109">
        <f>IF(U197="zníž. prenesená",N197,0)</f>
        <v>0</v>
      </c>
      <c r="BI197" s="109">
        <f>IF(U197="nulová",N197,0)</f>
        <v>0</v>
      </c>
      <c r="BJ197" s="19" t="s">
        <v>87</v>
      </c>
      <c r="BK197" s="109">
        <f>ROUND(L197*K197,2)</f>
        <v>0</v>
      </c>
      <c r="BL197" s="19" t="s">
        <v>216</v>
      </c>
      <c r="BM197" s="19" t="s">
        <v>374</v>
      </c>
    </row>
    <row r="198" spans="2:65" s="1" customFormat="1" ht="16.5" customHeight="1">
      <c r="B198" s="133"/>
      <c r="C198" s="169" t="s">
        <v>375</v>
      </c>
      <c r="D198" s="169" t="s">
        <v>273</v>
      </c>
      <c r="E198" s="170" t="s">
        <v>376</v>
      </c>
      <c r="F198" s="226" t="s">
        <v>377</v>
      </c>
      <c r="G198" s="226"/>
      <c r="H198" s="226"/>
      <c r="I198" s="226"/>
      <c r="J198" s="171" t="s">
        <v>190</v>
      </c>
      <c r="K198" s="172">
        <v>0.95499999999999996</v>
      </c>
      <c r="L198" s="224">
        <v>0</v>
      </c>
      <c r="M198" s="224"/>
      <c r="N198" s="232">
        <f>ROUND(L198*K198,2)</f>
        <v>0</v>
      </c>
      <c r="O198" s="227"/>
      <c r="P198" s="227"/>
      <c r="Q198" s="227"/>
      <c r="R198" s="136"/>
      <c r="T198" s="166" t="s">
        <v>5</v>
      </c>
      <c r="U198" s="43" t="s">
        <v>43</v>
      </c>
      <c r="V198" s="35"/>
      <c r="W198" s="167">
        <f>V198*K198</f>
        <v>0</v>
      </c>
      <c r="X198" s="167">
        <v>0.55000000000000004</v>
      </c>
      <c r="Y198" s="167">
        <f>X198*K198</f>
        <v>0.52524999999999999</v>
      </c>
      <c r="Z198" s="167">
        <v>0</v>
      </c>
      <c r="AA198" s="168">
        <f>Z198*K198</f>
        <v>0</v>
      </c>
      <c r="AR198" s="19" t="s">
        <v>277</v>
      </c>
      <c r="AT198" s="19" t="s">
        <v>273</v>
      </c>
      <c r="AU198" s="19" t="s">
        <v>87</v>
      </c>
      <c r="AY198" s="19" t="s">
        <v>153</v>
      </c>
      <c r="BE198" s="109">
        <f>IF(U198="základná",N198,0)</f>
        <v>0</v>
      </c>
      <c r="BF198" s="109">
        <f>IF(U198="znížená",N198,0)</f>
        <v>0</v>
      </c>
      <c r="BG198" s="109">
        <f>IF(U198="zákl. prenesená",N198,0)</f>
        <v>0</v>
      </c>
      <c r="BH198" s="109">
        <f>IF(U198="zníž. prenesená",N198,0)</f>
        <v>0</v>
      </c>
      <c r="BI198" s="109">
        <f>IF(U198="nulová",N198,0)</f>
        <v>0</v>
      </c>
      <c r="BJ198" s="19" t="s">
        <v>87</v>
      </c>
      <c r="BK198" s="109">
        <f>ROUND(L198*K198,2)</f>
        <v>0</v>
      </c>
      <c r="BL198" s="19" t="s">
        <v>216</v>
      </c>
      <c r="BM198" s="19" t="s">
        <v>378</v>
      </c>
    </row>
    <row r="199" spans="2:65" s="1" customFormat="1" ht="51" customHeight="1">
      <c r="B199" s="133"/>
      <c r="C199" s="162" t="s">
        <v>379</v>
      </c>
      <c r="D199" s="162" t="s">
        <v>154</v>
      </c>
      <c r="E199" s="163" t="s">
        <v>380</v>
      </c>
      <c r="F199" s="223" t="s">
        <v>381</v>
      </c>
      <c r="G199" s="223"/>
      <c r="H199" s="223"/>
      <c r="I199" s="223"/>
      <c r="J199" s="164" t="s">
        <v>190</v>
      </c>
      <c r="K199" s="165">
        <v>0.95499999999999996</v>
      </c>
      <c r="L199" s="225">
        <v>0</v>
      </c>
      <c r="M199" s="225"/>
      <c r="N199" s="227">
        <f>ROUND(L199*K199,2)</f>
        <v>0</v>
      </c>
      <c r="O199" s="227"/>
      <c r="P199" s="227"/>
      <c r="Q199" s="227"/>
      <c r="R199" s="136"/>
      <c r="T199" s="166" t="s">
        <v>5</v>
      </c>
      <c r="U199" s="43" t="s">
        <v>43</v>
      </c>
      <c r="V199" s="35"/>
      <c r="W199" s="167">
        <f>V199*K199</f>
        <v>0</v>
      </c>
      <c r="X199" s="167">
        <v>1.3690000000000001E-2</v>
      </c>
      <c r="Y199" s="167">
        <f>X199*K199</f>
        <v>1.3073950000000001E-2</v>
      </c>
      <c r="Z199" s="167">
        <v>0</v>
      </c>
      <c r="AA199" s="168">
        <f>Z199*K199</f>
        <v>0</v>
      </c>
      <c r="AR199" s="19" t="s">
        <v>216</v>
      </c>
      <c r="AT199" s="19" t="s">
        <v>154</v>
      </c>
      <c r="AU199" s="19" t="s">
        <v>87</v>
      </c>
      <c r="AY199" s="19" t="s">
        <v>153</v>
      </c>
      <c r="BE199" s="109">
        <f>IF(U199="základná",N199,0)</f>
        <v>0</v>
      </c>
      <c r="BF199" s="109">
        <f>IF(U199="znížená",N199,0)</f>
        <v>0</v>
      </c>
      <c r="BG199" s="109">
        <f>IF(U199="zákl. prenesená",N199,0)</f>
        <v>0</v>
      </c>
      <c r="BH199" s="109">
        <f>IF(U199="zníž. prenesená",N199,0)</f>
        <v>0</v>
      </c>
      <c r="BI199" s="109">
        <f>IF(U199="nulová",N199,0)</f>
        <v>0</v>
      </c>
      <c r="BJ199" s="19" t="s">
        <v>87</v>
      </c>
      <c r="BK199" s="109">
        <f>ROUND(L199*K199,2)</f>
        <v>0</v>
      </c>
      <c r="BL199" s="19" t="s">
        <v>216</v>
      </c>
      <c r="BM199" s="19" t="s">
        <v>382</v>
      </c>
    </row>
    <row r="200" spans="2:65" s="1" customFormat="1" ht="25.5" customHeight="1">
      <c r="B200" s="133"/>
      <c r="C200" s="162" t="s">
        <v>383</v>
      </c>
      <c r="D200" s="162" t="s">
        <v>154</v>
      </c>
      <c r="E200" s="163" t="s">
        <v>384</v>
      </c>
      <c r="F200" s="223" t="s">
        <v>385</v>
      </c>
      <c r="G200" s="223"/>
      <c r="H200" s="223"/>
      <c r="I200" s="223"/>
      <c r="J200" s="164" t="s">
        <v>162</v>
      </c>
      <c r="K200" s="165">
        <v>487.71499999999997</v>
      </c>
      <c r="L200" s="225">
        <v>0</v>
      </c>
      <c r="M200" s="225"/>
      <c r="N200" s="227">
        <f>ROUND(L200*K200,2)</f>
        <v>0</v>
      </c>
      <c r="O200" s="227"/>
      <c r="P200" s="227"/>
      <c r="Q200" s="227"/>
      <c r="R200" s="136"/>
      <c r="T200" s="166" t="s">
        <v>5</v>
      </c>
      <c r="U200" s="43" t="s">
        <v>43</v>
      </c>
      <c r="V200" s="35"/>
      <c r="W200" s="167">
        <f>V200*K200</f>
        <v>0</v>
      </c>
      <c r="X200" s="167">
        <v>1.796E-2</v>
      </c>
      <c r="Y200" s="167">
        <f>X200*K200</f>
        <v>8.7593613999999995</v>
      </c>
      <c r="Z200" s="167">
        <v>0</v>
      </c>
      <c r="AA200" s="168">
        <f>Z200*K200</f>
        <v>0</v>
      </c>
      <c r="AR200" s="19" t="s">
        <v>216</v>
      </c>
      <c r="AT200" s="19" t="s">
        <v>154</v>
      </c>
      <c r="AU200" s="19" t="s">
        <v>87</v>
      </c>
      <c r="AY200" s="19" t="s">
        <v>153</v>
      </c>
      <c r="BE200" s="109">
        <f>IF(U200="základná",N200,0)</f>
        <v>0</v>
      </c>
      <c r="BF200" s="109">
        <f>IF(U200="znížená",N200,0)</f>
        <v>0</v>
      </c>
      <c r="BG200" s="109">
        <f>IF(U200="zákl. prenesená",N200,0)</f>
        <v>0</v>
      </c>
      <c r="BH200" s="109">
        <f>IF(U200="zníž. prenesená",N200,0)</f>
        <v>0</v>
      </c>
      <c r="BI200" s="109">
        <f>IF(U200="nulová",N200,0)</f>
        <v>0</v>
      </c>
      <c r="BJ200" s="19" t="s">
        <v>87</v>
      </c>
      <c r="BK200" s="109">
        <f>ROUND(L200*K200,2)</f>
        <v>0</v>
      </c>
      <c r="BL200" s="19" t="s">
        <v>216</v>
      </c>
      <c r="BM200" s="19" t="s">
        <v>386</v>
      </c>
    </row>
    <row r="201" spans="2:65" s="1" customFormat="1" ht="25.5" customHeight="1">
      <c r="B201" s="133"/>
      <c r="C201" s="162" t="s">
        <v>387</v>
      </c>
      <c r="D201" s="162" t="s">
        <v>154</v>
      </c>
      <c r="E201" s="163" t="s">
        <v>388</v>
      </c>
      <c r="F201" s="223" t="s">
        <v>389</v>
      </c>
      <c r="G201" s="223"/>
      <c r="H201" s="223"/>
      <c r="I201" s="223"/>
      <c r="J201" s="164" t="s">
        <v>301</v>
      </c>
      <c r="K201" s="173">
        <v>0</v>
      </c>
      <c r="L201" s="225">
        <v>0</v>
      </c>
      <c r="M201" s="225"/>
      <c r="N201" s="227">
        <f>ROUND(L201*K201,2)</f>
        <v>0</v>
      </c>
      <c r="O201" s="227"/>
      <c r="P201" s="227"/>
      <c r="Q201" s="227"/>
      <c r="R201" s="136"/>
      <c r="T201" s="166" t="s">
        <v>5</v>
      </c>
      <c r="U201" s="43" t="s">
        <v>43</v>
      </c>
      <c r="V201" s="35"/>
      <c r="W201" s="167">
        <f>V201*K201</f>
        <v>0</v>
      </c>
      <c r="X201" s="167">
        <v>0</v>
      </c>
      <c r="Y201" s="167">
        <f>X201*K201</f>
        <v>0</v>
      </c>
      <c r="Z201" s="167">
        <v>0</v>
      </c>
      <c r="AA201" s="168">
        <f>Z201*K201</f>
        <v>0</v>
      </c>
      <c r="AR201" s="19" t="s">
        <v>216</v>
      </c>
      <c r="AT201" s="19" t="s">
        <v>154</v>
      </c>
      <c r="AU201" s="19" t="s">
        <v>87</v>
      </c>
      <c r="AY201" s="19" t="s">
        <v>153</v>
      </c>
      <c r="BE201" s="109">
        <f>IF(U201="základná",N201,0)</f>
        <v>0</v>
      </c>
      <c r="BF201" s="109">
        <f>IF(U201="znížená",N201,0)</f>
        <v>0</v>
      </c>
      <c r="BG201" s="109">
        <f>IF(U201="zákl. prenesená",N201,0)</f>
        <v>0</v>
      </c>
      <c r="BH201" s="109">
        <f>IF(U201="zníž. prenesená",N201,0)</f>
        <v>0</v>
      </c>
      <c r="BI201" s="109">
        <f>IF(U201="nulová",N201,0)</f>
        <v>0</v>
      </c>
      <c r="BJ201" s="19" t="s">
        <v>87</v>
      </c>
      <c r="BK201" s="109">
        <f>ROUND(L201*K201,2)</f>
        <v>0</v>
      </c>
      <c r="BL201" s="19" t="s">
        <v>216</v>
      </c>
      <c r="BM201" s="19" t="s">
        <v>390</v>
      </c>
    </row>
    <row r="202" spans="2:65" s="10" customFormat="1" ht="29.85" customHeight="1">
      <c r="B202" s="151"/>
      <c r="C202" s="152"/>
      <c r="D202" s="161" t="s">
        <v>124</v>
      </c>
      <c r="E202" s="161"/>
      <c r="F202" s="161"/>
      <c r="G202" s="161"/>
      <c r="H202" s="161"/>
      <c r="I202" s="161"/>
      <c r="J202" s="161"/>
      <c r="K202" s="161"/>
      <c r="L202" s="161"/>
      <c r="M202" s="161"/>
      <c r="N202" s="228">
        <f>BK202</f>
        <v>0</v>
      </c>
      <c r="O202" s="229"/>
      <c r="P202" s="229"/>
      <c r="Q202" s="229"/>
      <c r="R202" s="154"/>
      <c r="T202" s="155"/>
      <c r="U202" s="152"/>
      <c r="V202" s="152"/>
      <c r="W202" s="156">
        <f>SUM(W203:W204)</f>
        <v>0</v>
      </c>
      <c r="X202" s="152"/>
      <c r="Y202" s="156">
        <f>SUM(Y203:Y204)</f>
        <v>3.08500701</v>
      </c>
      <c r="Z202" s="152"/>
      <c r="AA202" s="157">
        <f>SUM(AA203:AA204)</f>
        <v>0</v>
      </c>
      <c r="AR202" s="158" t="s">
        <v>87</v>
      </c>
      <c r="AT202" s="159" t="s">
        <v>75</v>
      </c>
      <c r="AU202" s="159" t="s">
        <v>82</v>
      </c>
      <c r="AY202" s="158" t="s">
        <v>153</v>
      </c>
      <c r="BK202" s="160">
        <f>SUM(BK203:BK204)</f>
        <v>0</v>
      </c>
    </row>
    <row r="203" spans="2:65" s="1" customFormat="1" ht="25.5" customHeight="1">
      <c r="B203" s="133"/>
      <c r="C203" s="162" t="s">
        <v>391</v>
      </c>
      <c r="D203" s="162" t="s">
        <v>154</v>
      </c>
      <c r="E203" s="163" t="s">
        <v>392</v>
      </c>
      <c r="F203" s="223" t="s">
        <v>393</v>
      </c>
      <c r="G203" s="223"/>
      <c r="H203" s="223"/>
      <c r="I203" s="223"/>
      <c r="J203" s="164" t="s">
        <v>162</v>
      </c>
      <c r="K203" s="165">
        <v>222.423</v>
      </c>
      <c r="L203" s="225">
        <v>0</v>
      </c>
      <c r="M203" s="225"/>
      <c r="N203" s="227">
        <f>ROUND(L203*K203,2)</f>
        <v>0</v>
      </c>
      <c r="O203" s="227"/>
      <c r="P203" s="227"/>
      <c r="Q203" s="227"/>
      <c r="R203" s="136"/>
      <c r="T203" s="166" t="s">
        <v>5</v>
      </c>
      <c r="U203" s="43" t="s">
        <v>43</v>
      </c>
      <c r="V203" s="35"/>
      <c r="W203" s="167">
        <f>V203*K203</f>
        <v>0</v>
      </c>
      <c r="X203" s="167">
        <v>1.387E-2</v>
      </c>
      <c r="Y203" s="167">
        <f>X203*K203</f>
        <v>3.08500701</v>
      </c>
      <c r="Z203" s="167">
        <v>0</v>
      </c>
      <c r="AA203" s="168">
        <f>Z203*K203</f>
        <v>0</v>
      </c>
      <c r="AR203" s="19" t="s">
        <v>216</v>
      </c>
      <c r="AT203" s="19" t="s">
        <v>154</v>
      </c>
      <c r="AU203" s="19" t="s">
        <v>87</v>
      </c>
      <c r="AY203" s="19" t="s">
        <v>153</v>
      </c>
      <c r="BE203" s="109">
        <f>IF(U203="základná",N203,0)</f>
        <v>0</v>
      </c>
      <c r="BF203" s="109">
        <f>IF(U203="znížená",N203,0)</f>
        <v>0</v>
      </c>
      <c r="BG203" s="109">
        <f>IF(U203="zákl. prenesená",N203,0)</f>
        <v>0</v>
      </c>
      <c r="BH203" s="109">
        <f>IF(U203="zníž. prenesená",N203,0)</f>
        <v>0</v>
      </c>
      <c r="BI203" s="109">
        <f>IF(U203="nulová",N203,0)</f>
        <v>0</v>
      </c>
      <c r="BJ203" s="19" t="s">
        <v>87</v>
      </c>
      <c r="BK203" s="109">
        <f>ROUND(L203*K203,2)</f>
        <v>0</v>
      </c>
      <c r="BL203" s="19" t="s">
        <v>216</v>
      </c>
      <c r="BM203" s="19" t="s">
        <v>394</v>
      </c>
    </row>
    <row r="204" spans="2:65" s="1" customFormat="1" ht="38.25" customHeight="1">
      <c r="B204" s="133"/>
      <c r="C204" s="162" t="s">
        <v>395</v>
      </c>
      <c r="D204" s="162" t="s">
        <v>154</v>
      </c>
      <c r="E204" s="163" t="s">
        <v>396</v>
      </c>
      <c r="F204" s="223" t="s">
        <v>397</v>
      </c>
      <c r="G204" s="223"/>
      <c r="H204" s="223"/>
      <c r="I204" s="223"/>
      <c r="J204" s="164" t="s">
        <v>301</v>
      </c>
      <c r="K204" s="173">
        <v>0</v>
      </c>
      <c r="L204" s="225">
        <v>0</v>
      </c>
      <c r="M204" s="225"/>
      <c r="N204" s="227">
        <f>ROUND(L204*K204,2)</f>
        <v>0</v>
      </c>
      <c r="O204" s="227"/>
      <c r="P204" s="227"/>
      <c r="Q204" s="227"/>
      <c r="R204" s="136"/>
      <c r="T204" s="166" t="s">
        <v>5</v>
      </c>
      <c r="U204" s="43" t="s">
        <v>43</v>
      </c>
      <c r="V204" s="35"/>
      <c r="W204" s="167">
        <f>V204*K204</f>
        <v>0</v>
      </c>
      <c r="X204" s="167">
        <v>0</v>
      </c>
      <c r="Y204" s="167">
        <f>X204*K204</f>
        <v>0</v>
      </c>
      <c r="Z204" s="167">
        <v>0</v>
      </c>
      <c r="AA204" s="168">
        <f>Z204*K204</f>
        <v>0</v>
      </c>
      <c r="AR204" s="19" t="s">
        <v>216</v>
      </c>
      <c r="AT204" s="19" t="s">
        <v>154</v>
      </c>
      <c r="AU204" s="19" t="s">
        <v>87</v>
      </c>
      <c r="AY204" s="19" t="s">
        <v>153</v>
      </c>
      <c r="BE204" s="109">
        <f>IF(U204="základná",N204,0)</f>
        <v>0</v>
      </c>
      <c r="BF204" s="109">
        <f>IF(U204="znížená",N204,0)</f>
        <v>0</v>
      </c>
      <c r="BG204" s="109">
        <f>IF(U204="zákl. prenesená",N204,0)</f>
        <v>0</v>
      </c>
      <c r="BH204" s="109">
        <f>IF(U204="zníž. prenesená",N204,0)</f>
        <v>0</v>
      </c>
      <c r="BI204" s="109">
        <f>IF(U204="nulová",N204,0)</f>
        <v>0</v>
      </c>
      <c r="BJ204" s="19" t="s">
        <v>87</v>
      </c>
      <c r="BK204" s="109">
        <f>ROUND(L204*K204,2)</f>
        <v>0</v>
      </c>
      <c r="BL204" s="19" t="s">
        <v>216</v>
      </c>
      <c r="BM204" s="19" t="s">
        <v>398</v>
      </c>
    </row>
    <row r="205" spans="2:65" s="10" customFormat="1" ht="29.85" customHeight="1">
      <c r="B205" s="151"/>
      <c r="C205" s="152"/>
      <c r="D205" s="161" t="s">
        <v>125</v>
      </c>
      <c r="E205" s="161"/>
      <c r="F205" s="161"/>
      <c r="G205" s="161"/>
      <c r="H205" s="161"/>
      <c r="I205" s="161"/>
      <c r="J205" s="161"/>
      <c r="K205" s="161"/>
      <c r="L205" s="161"/>
      <c r="M205" s="161"/>
      <c r="N205" s="228">
        <f>BK205</f>
        <v>0</v>
      </c>
      <c r="O205" s="229"/>
      <c r="P205" s="229"/>
      <c r="Q205" s="229"/>
      <c r="R205" s="154"/>
      <c r="T205" s="155"/>
      <c r="U205" s="152"/>
      <c r="V205" s="152"/>
      <c r="W205" s="156">
        <f>SUM(W206:W217)</f>
        <v>0</v>
      </c>
      <c r="X205" s="152"/>
      <c r="Y205" s="156">
        <f>SUM(Y206:Y217)</f>
        <v>0.90153739999999982</v>
      </c>
      <c r="Z205" s="152"/>
      <c r="AA205" s="157">
        <f>SUM(AA206:AA217)</f>
        <v>0.40778999999999999</v>
      </c>
      <c r="AR205" s="158" t="s">
        <v>87</v>
      </c>
      <c r="AT205" s="159" t="s">
        <v>75</v>
      </c>
      <c r="AU205" s="159" t="s">
        <v>82</v>
      </c>
      <c r="AY205" s="158" t="s">
        <v>153</v>
      </c>
      <c r="BK205" s="160">
        <f>SUM(BK206:BK217)</f>
        <v>0</v>
      </c>
    </row>
    <row r="206" spans="2:65" s="1" customFormat="1" ht="38.25" customHeight="1">
      <c r="B206" s="133"/>
      <c r="C206" s="162" t="s">
        <v>399</v>
      </c>
      <c r="D206" s="162" t="s">
        <v>154</v>
      </c>
      <c r="E206" s="163" t="s">
        <v>400</v>
      </c>
      <c r="F206" s="223" t="s">
        <v>401</v>
      </c>
      <c r="G206" s="223"/>
      <c r="H206" s="223"/>
      <c r="I206" s="223"/>
      <c r="J206" s="164" t="s">
        <v>157</v>
      </c>
      <c r="K206" s="165">
        <v>87.05</v>
      </c>
      <c r="L206" s="225">
        <v>0</v>
      </c>
      <c r="M206" s="225"/>
      <c r="N206" s="227">
        <f t="shared" ref="N206:N217" si="45">ROUND(L206*K206,2)</f>
        <v>0</v>
      </c>
      <c r="O206" s="227"/>
      <c r="P206" s="227"/>
      <c r="Q206" s="227"/>
      <c r="R206" s="136"/>
      <c r="T206" s="166" t="s">
        <v>5</v>
      </c>
      <c r="U206" s="43" t="s">
        <v>43</v>
      </c>
      <c r="V206" s="35"/>
      <c r="W206" s="167">
        <f t="shared" ref="W206:W217" si="46">V206*K206</f>
        <v>0</v>
      </c>
      <c r="X206" s="167">
        <v>0</v>
      </c>
      <c r="Y206" s="167">
        <f t="shared" ref="Y206:Y217" si="47">X206*K206</f>
        <v>0</v>
      </c>
      <c r="Z206" s="167">
        <v>4.1999999999999997E-3</v>
      </c>
      <c r="AA206" s="168">
        <f t="shared" ref="AA206:AA217" si="48">Z206*K206</f>
        <v>0.36560999999999999</v>
      </c>
      <c r="AR206" s="19" t="s">
        <v>216</v>
      </c>
      <c r="AT206" s="19" t="s">
        <v>154</v>
      </c>
      <c r="AU206" s="19" t="s">
        <v>87</v>
      </c>
      <c r="AY206" s="19" t="s">
        <v>153</v>
      </c>
      <c r="BE206" s="109">
        <f t="shared" ref="BE206:BE217" si="49">IF(U206="základná",N206,0)</f>
        <v>0</v>
      </c>
      <c r="BF206" s="109">
        <f t="shared" ref="BF206:BF217" si="50">IF(U206="znížená",N206,0)</f>
        <v>0</v>
      </c>
      <c r="BG206" s="109">
        <f t="shared" ref="BG206:BG217" si="51">IF(U206="zákl. prenesená",N206,0)</f>
        <v>0</v>
      </c>
      <c r="BH206" s="109">
        <f t="shared" ref="BH206:BH217" si="52">IF(U206="zníž. prenesená",N206,0)</f>
        <v>0</v>
      </c>
      <c r="BI206" s="109">
        <f t="shared" ref="BI206:BI217" si="53">IF(U206="nulová",N206,0)</f>
        <v>0</v>
      </c>
      <c r="BJ206" s="19" t="s">
        <v>87</v>
      </c>
      <c r="BK206" s="109">
        <f t="shared" ref="BK206:BK217" si="54">ROUND(L206*K206,2)</f>
        <v>0</v>
      </c>
      <c r="BL206" s="19" t="s">
        <v>216</v>
      </c>
      <c r="BM206" s="19" t="s">
        <v>402</v>
      </c>
    </row>
    <row r="207" spans="2:65" s="1" customFormat="1" ht="38.25" customHeight="1">
      <c r="B207" s="133"/>
      <c r="C207" s="162" t="s">
        <v>403</v>
      </c>
      <c r="D207" s="162" t="s">
        <v>154</v>
      </c>
      <c r="E207" s="163" t="s">
        <v>404</v>
      </c>
      <c r="F207" s="223" t="s">
        <v>405</v>
      </c>
      <c r="G207" s="223"/>
      <c r="H207" s="223"/>
      <c r="I207" s="223"/>
      <c r="J207" s="164" t="s">
        <v>157</v>
      </c>
      <c r="K207" s="165">
        <v>88.5</v>
      </c>
      <c r="L207" s="225">
        <v>0</v>
      </c>
      <c r="M207" s="225"/>
      <c r="N207" s="227">
        <f t="shared" si="45"/>
        <v>0</v>
      </c>
      <c r="O207" s="227"/>
      <c r="P207" s="227"/>
      <c r="Q207" s="227"/>
      <c r="R207" s="136"/>
      <c r="T207" s="166" t="s">
        <v>5</v>
      </c>
      <c r="U207" s="43" t="s">
        <v>43</v>
      </c>
      <c r="V207" s="35"/>
      <c r="W207" s="167">
        <f t="shared" si="46"/>
        <v>0</v>
      </c>
      <c r="X207" s="167">
        <v>2.0899999999999998E-3</v>
      </c>
      <c r="Y207" s="167">
        <f t="shared" si="47"/>
        <v>0.18496499999999999</v>
      </c>
      <c r="Z207" s="167">
        <v>0</v>
      </c>
      <c r="AA207" s="168">
        <f t="shared" si="48"/>
        <v>0</v>
      </c>
      <c r="AR207" s="19" t="s">
        <v>216</v>
      </c>
      <c r="AT207" s="19" t="s">
        <v>154</v>
      </c>
      <c r="AU207" s="19" t="s">
        <v>87</v>
      </c>
      <c r="AY207" s="19" t="s">
        <v>153</v>
      </c>
      <c r="BE207" s="109">
        <f t="shared" si="49"/>
        <v>0</v>
      </c>
      <c r="BF207" s="109">
        <f t="shared" si="50"/>
        <v>0</v>
      </c>
      <c r="BG207" s="109">
        <f t="shared" si="51"/>
        <v>0</v>
      </c>
      <c r="BH207" s="109">
        <f t="shared" si="52"/>
        <v>0</v>
      </c>
      <c r="BI207" s="109">
        <f t="shared" si="53"/>
        <v>0</v>
      </c>
      <c r="BJ207" s="19" t="s">
        <v>87</v>
      </c>
      <c r="BK207" s="109">
        <f t="shared" si="54"/>
        <v>0</v>
      </c>
      <c r="BL207" s="19" t="s">
        <v>216</v>
      </c>
      <c r="BM207" s="19" t="s">
        <v>406</v>
      </c>
    </row>
    <row r="208" spans="2:65" s="1" customFormat="1" ht="38.25" customHeight="1">
      <c r="B208" s="133"/>
      <c r="C208" s="162" t="s">
        <v>407</v>
      </c>
      <c r="D208" s="162" t="s">
        <v>154</v>
      </c>
      <c r="E208" s="163" t="s">
        <v>408</v>
      </c>
      <c r="F208" s="223" t="s">
        <v>409</v>
      </c>
      <c r="G208" s="223"/>
      <c r="H208" s="223"/>
      <c r="I208" s="223"/>
      <c r="J208" s="164" t="s">
        <v>157</v>
      </c>
      <c r="K208" s="165">
        <v>87.1</v>
      </c>
      <c r="L208" s="225">
        <v>0</v>
      </c>
      <c r="M208" s="225"/>
      <c r="N208" s="227">
        <f t="shared" si="45"/>
        <v>0</v>
      </c>
      <c r="O208" s="227"/>
      <c r="P208" s="227"/>
      <c r="Q208" s="227"/>
      <c r="R208" s="136"/>
      <c r="T208" s="166" t="s">
        <v>5</v>
      </c>
      <c r="U208" s="43" t="s">
        <v>43</v>
      </c>
      <c r="V208" s="35"/>
      <c r="W208" s="167">
        <f t="shared" si="46"/>
        <v>0</v>
      </c>
      <c r="X208" s="167">
        <v>2.2699999999999999E-3</v>
      </c>
      <c r="Y208" s="167">
        <f t="shared" si="47"/>
        <v>0.19771699999999998</v>
      </c>
      <c r="Z208" s="167">
        <v>0</v>
      </c>
      <c r="AA208" s="168">
        <f t="shared" si="48"/>
        <v>0</v>
      </c>
      <c r="AR208" s="19" t="s">
        <v>216</v>
      </c>
      <c r="AT208" s="19" t="s">
        <v>154</v>
      </c>
      <c r="AU208" s="19" t="s">
        <v>87</v>
      </c>
      <c r="AY208" s="19" t="s">
        <v>153</v>
      </c>
      <c r="BE208" s="109">
        <f t="shared" si="49"/>
        <v>0</v>
      </c>
      <c r="BF208" s="109">
        <f t="shared" si="50"/>
        <v>0</v>
      </c>
      <c r="BG208" s="109">
        <f t="shared" si="51"/>
        <v>0</v>
      </c>
      <c r="BH208" s="109">
        <f t="shared" si="52"/>
        <v>0</v>
      </c>
      <c r="BI208" s="109">
        <f t="shared" si="53"/>
        <v>0</v>
      </c>
      <c r="BJ208" s="19" t="s">
        <v>87</v>
      </c>
      <c r="BK208" s="109">
        <f t="shared" si="54"/>
        <v>0</v>
      </c>
      <c r="BL208" s="19" t="s">
        <v>216</v>
      </c>
      <c r="BM208" s="19" t="s">
        <v>410</v>
      </c>
    </row>
    <row r="209" spans="2:65" s="1" customFormat="1" ht="38.25" customHeight="1">
      <c r="B209" s="133"/>
      <c r="C209" s="162" t="s">
        <v>411</v>
      </c>
      <c r="D209" s="162" t="s">
        <v>154</v>
      </c>
      <c r="E209" s="163" t="s">
        <v>412</v>
      </c>
      <c r="F209" s="223" t="s">
        <v>413</v>
      </c>
      <c r="G209" s="223"/>
      <c r="H209" s="223"/>
      <c r="I209" s="223"/>
      <c r="J209" s="164" t="s">
        <v>157</v>
      </c>
      <c r="K209" s="165">
        <v>87.1</v>
      </c>
      <c r="L209" s="225">
        <v>0</v>
      </c>
      <c r="M209" s="225"/>
      <c r="N209" s="227">
        <f t="shared" si="45"/>
        <v>0</v>
      </c>
      <c r="O209" s="227"/>
      <c r="P209" s="227"/>
      <c r="Q209" s="227"/>
      <c r="R209" s="136"/>
      <c r="T209" s="166" t="s">
        <v>5</v>
      </c>
      <c r="U209" s="43" t="s">
        <v>43</v>
      </c>
      <c r="V209" s="35"/>
      <c r="W209" s="167">
        <f t="shared" si="46"/>
        <v>0</v>
      </c>
      <c r="X209" s="167">
        <v>3.5100000000000001E-3</v>
      </c>
      <c r="Y209" s="167">
        <f t="shared" si="47"/>
        <v>0.30572099999999997</v>
      </c>
      <c r="Z209" s="167">
        <v>0</v>
      </c>
      <c r="AA209" s="168">
        <f t="shared" si="48"/>
        <v>0</v>
      </c>
      <c r="AR209" s="19" t="s">
        <v>216</v>
      </c>
      <c r="AT209" s="19" t="s">
        <v>154</v>
      </c>
      <c r="AU209" s="19" t="s">
        <v>87</v>
      </c>
      <c r="AY209" s="19" t="s">
        <v>153</v>
      </c>
      <c r="BE209" s="109">
        <f t="shared" si="49"/>
        <v>0</v>
      </c>
      <c r="BF209" s="109">
        <f t="shared" si="50"/>
        <v>0</v>
      </c>
      <c r="BG209" s="109">
        <f t="shared" si="51"/>
        <v>0</v>
      </c>
      <c r="BH209" s="109">
        <f t="shared" si="52"/>
        <v>0</v>
      </c>
      <c r="BI209" s="109">
        <f t="shared" si="53"/>
        <v>0</v>
      </c>
      <c r="BJ209" s="19" t="s">
        <v>87</v>
      </c>
      <c r="BK209" s="109">
        <f t="shared" si="54"/>
        <v>0</v>
      </c>
      <c r="BL209" s="19" t="s">
        <v>216</v>
      </c>
      <c r="BM209" s="19" t="s">
        <v>414</v>
      </c>
    </row>
    <row r="210" spans="2:65" s="1" customFormat="1" ht="16.5" customHeight="1">
      <c r="B210" s="133"/>
      <c r="C210" s="162" t="s">
        <v>415</v>
      </c>
      <c r="D210" s="162" t="s">
        <v>154</v>
      </c>
      <c r="E210" s="163" t="s">
        <v>416</v>
      </c>
      <c r="F210" s="223" t="s">
        <v>417</v>
      </c>
      <c r="G210" s="223"/>
      <c r="H210" s="223"/>
      <c r="I210" s="223"/>
      <c r="J210" s="164" t="s">
        <v>365</v>
      </c>
      <c r="K210" s="165">
        <v>4</v>
      </c>
      <c r="L210" s="225">
        <v>0</v>
      </c>
      <c r="M210" s="225"/>
      <c r="N210" s="227">
        <f t="shared" si="45"/>
        <v>0</v>
      </c>
      <c r="O210" s="227"/>
      <c r="P210" s="227"/>
      <c r="Q210" s="227"/>
      <c r="R210" s="136"/>
      <c r="T210" s="166" t="s">
        <v>5</v>
      </c>
      <c r="U210" s="43" t="s">
        <v>43</v>
      </c>
      <c r="V210" s="35"/>
      <c r="W210" s="167">
        <f t="shared" si="46"/>
        <v>0</v>
      </c>
      <c r="X210" s="167">
        <v>4.6499999999999996E-3</v>
      </c>
      <c r="Y210" s="167">
        <f t="shared" si="47"/>
        <v>1.8599999999999998E-2</v>
      </c>
      <c r="Z210" s="167">
        <v>0</v>
      </c>
      <c r="AA210" s="168">
        <f t="shared" si="48"/>
        <v>0</v>
      </c>
      <c r="AR210" s="19" t="s">
        <v>216</v>
      </c>
      <c r="AT210" s="19" t="s">
        <v>154</v>
      </c>
      <c r="AU210" s="19" t="s">
        <v>87</v>
      </c>
      <c r="AY210" s="19" t="s">
        <v>153</v>
      </c>
      <c r="BE210" s="109">
        <f t="shared" si="49"/>
        <v>0</v>
      </c>
      <c r="BF210" s="109">
        <f t="shared" si="50"/>
        <v>0</v>
      </c>
      <c r="BG210" s="109">
        <f t="shared" si="51"/>
        <v>0</v>
      </c>
      <c r="BH210" s="109">
        <f t="shared" si="52"/>
        <v>0</v>
      </c>
      <c r="BI210" s="109">
        <f t="shared" si="53"/>
        <v>0</v>
      </c>
      <c r="BJ210" s="19" t="s">
        <v>87</v>
      </c>
      <c r="BK210" s="109">
        <f t="shared" si="54"/>
        <v>0</v>
      </c>
      <c r="BL210" s="19" t="s">
        <v>216</v>
      </c>
      <c r="BM210" s="19" t="s">
        <v>418</v>
      </c>
    </row>
    <row r="211" spans="2:65" s="1" customFormat="1" ht="38.25" customHeight="1">
      <c r="B211" s="133"/>
      <c r="C211" s="162" t="s">
        <v>419</v>
      </c>
      <c r="D211" s="162" t="s">
        <v>154</v>
      </c>
      <c r="E211" s="163" t="s">
        <v>420</v>
      </c>
      <c r="F211" s="223" t="s">
        <v>421</v>
      </c>
      <c r="G211" s="223"/>
      <c r="H211" s="223"/>
      <c r="I211" s="223"/>
      <c r="J211" s="164" t="s">
        <v>157</v>
      </c>
      <c r="K211" s="165">
        <v>97.32</v>
      </c>
      <c r="L211" s="225">
        <v>0</v>
      </c>
      <c r="M211" s="225"/>
      <c r="N211" s="227">
        <f t="shared" si="45"/>
        <v>0</v>
      </c>
      <c r="O211" s="227"/>
      <c r="P211" s="227"/>
      <c r="Q211" s="227"/>
      <c r="R211" s="136"/>
      <c r="T211" s="166" t="s">
        <v>5</v>
      </c>
      <c r="U211" s="43" t="s">
        <v>43</v>
      </c>
      <c r="V211" s="35"/>
      <c r="W211" s="167">
        <f t="shared" si="46"/>
        <v>0</v>
      </c>
      <c r="X211" s="167">
        <v>1.47E-3</v>
      </c>
      <c r="Y211" s="167">
        <f t="shared" si="47"/>
        <v>0.14306039999999998</v>
      </c>
      <c r="Z211" s="167">
        <v>0</v>
      </c>
      <c r="AA211" s="168">
        <f t="shared" si="48"/>
        <v>0</v>
      </c>
      <c r="AR211" s="19" t="s">
        <v>216</v>
      </c>
      <c r="AT211" s="19" t="s">
        <v>154</v>
      </c>
      <c r="AU211" s="19" t="s">
        <v>87</v>
      </c>
      <c r="AY211" s="19" t="s">
        <v>153</v>
      </c>
      <c r="BE211" s="109">
        <f t="shared" si="49"/>
        <v>0</v>
      </c>
      <c r="BF211" s="109">
        <f t="shared" si="50"/>
        <v>0</v>
      </c>
      <c r="BG211" s="109">
        <f t="shared" si="51"/>
        <v>0</v>
      </c>
      <c r="BH211" s="109">
        <f t="shared" si="52"/>
        <v>0</v>
      </c>
      <c r="BI211" s="109">
        <f t="shared" si="53"/>
        <v>0</v>
      </c>
      <c r="BJ211" s="19" t="s">
        <v>87</v>
      </c>
      <c r="BK211" s="109">
        <f t="shared" si="54"/>
        <v>0</v>
      </c>
      <c r="BL211" s="19" t="s">
        <v>216</v>
      </c>
      <c r="BM211" s="19" t="s">
        <v>422</v>
      </c>
    </row>
    <row r="212" spans="2:65" s="1" customFormat="1" ht="38.25" customHeight="1">
      <c r="B212" s="133"/>
      <c r="C212" s="162" t="s">
        <v>423</v>
      </c>
      <c r="D212" s="162" t="s">
        <v>154</v>
      </c>
      <c r="E212" s="163" t="s">
        <v>424</v>
      </c>
      <c r="F212" s="223" t="s">
        <v>425</v>
      </c>
      <c r="G212" s="223"/>
      <c r="H212" s="223"/>
      <c r="I212" s="223"/>
      <c r="J212" s="164" t="s">
        <v>157</v>
      </c>
      <c r="K212" s="165">
        <v>2.6</v>
      </c>
      <c r="L212" s="225">
        <v>0</v>
      </c>
      <c r="M212" s="225"/>
      <c r="N212" s="227">
        <f t="shared" si="45"/>
        <v>0</v>
      </c>
      <c r="O212" s="227"/>
      <c r="P212" s="227"/>
      <c r="Q212" s="227"/>
      <c r="R212" s="136"/>
      <c r="T212" s="166" t="s">
        <v>5</v>
      </c>
      <c r="U212" s="43" t="s">
        <v>43</v>
      </c>
      <c r="V212" s="35"/>
      <c r="W212" s="167">
        <f t="shared" si="46"/>
        <v>0</v>
      </c>
      <c r="X212" s="167">
        <v>3.5000000000000001E-3</v>
      </c>
      <c r="Y212" s="167">
        <f t="shared" si="47"/>
        <v>9.1000000000000004E-3</v>
      </c>
      <c r="Z212" s="167">
        <v>0</v>
      </c>
      <c r="AA212" s="168">
        <f t="shared" si="48"/>
        <v>0</v>
      </c>
      <c r="AR212" s="19" t="s">
        <v>216</v>
      </c>
      <c r="AT212" s="19" t="s">
        <v>154</v>
      </c>
      <c r="AU212" s="19" t="s">
        <v>87</v>
      </c>
      <c r="AY212" s="19" t="s">
        <v>153</v>
      </c>
      <c r="BE212" s="109">
        <f t="shared" si="49"/>
        <v>0</v>
      </c>
      <c r="BF212" s="109">
        <f t="shared" si="50"/>
        <v>0</v>
      </c>
      <c r="BG212" s="109">
        <f t="shared" si="51"/>
        <v>0</v>
      </c>
      <c r="BH212" s="109">
        <f t="shared" si="52"/>
        <v>0</v>
      </c>
      <c r="BI212" s="109">
        <f t="shared" si="53"/>
        <v>0</v>
      </c>
      <c r="BJ212" s="19" t="s">
        <v>87</v>
      </c>
      <c r="BK212" s="109">
        <f t="shared" si="54"/>
        <v>0</v>
      </c>
      <c r="BL212" s="19" t="s">
        <v>216</v>
      </c>
      <c r="BM212" s="19" t="s">
        <v>426</v>
      </c>
    </row>
    <row r="213" spans="2:65" s="1" customFormat="1" ht="25.5" customHeight="1">
      <c r="B213" s="133"/>
      <c r="C213" s="162" t="s">
        <v>427</v>
      </c>
      <c r="D213" s="162" t="s">
        <v>154</v>
      </c>
      <c r="E213" s="163" t="s">
        <v>428</v>
      </c>
      <c r="F213" s="223" t="s">
        <v>429</v>
      </c>
      <c r="G213" s="223"/>
      <c r="H213" s="223"/>
      <c r="I213" s="223"/>
      <c r="J213" s="164" t="s">
        <v>365</v>
      </c>
      <c r="K213" s="165">
        <v>7</v>
      </c>
      <c r="L213" s="225">
        <v>0</v>
      </c>
      <c r="M213" s="225"/>
      <c r="N213" s="227">
        <f t="shared" si="45"/>
        <v>0</v>
      </c>
      <c r="O213" s="227"/>
      <c r="P213" s="227"/>
      <c r="Q213" s="227"/>
      <c r="R213" s="136"/>
      <c r="T213" s="166" t="s">
        <v>5</v>
      </c>
      <c r="U213" s="43" t="s">
        <v>43</v>
      </c>
      <c r="V213" s="35"/>
      <c r="W213" s="167">
        <f t="shared" si="46"/>
        <v>0</v>
      </c>
      <c r="X213" s="167">
        <v>1E-4</v>
      </c>
      <c r="Y213" s="167">
        <f t="shared" si="47"/>
        <v>6.9999999999999999E-4</v>
      </c>
      <c r="Z213" s="167">
        <v>0</v>
      </c>
      <c r="AA213" s="168">
        <f t="shared" si="48"/>
        <v>0</v>
      </c>
      <c r="AR213" s="19" t="s">
        <v>216</v>
      </c>
      <c r="AT213" s="19" t="s">
        <v>154</v>
      </c>
      <c r="AU213" s="19" t="s">
        <v>87</v>
      </c>
      <c r="AY213" s="19" t="s">
        <v>153</v>
      </c>
      <c r="BE213" s="109">
        <f t="shared" si="49"/>
        <v>0</v>
      </c>
      <c r="BF213" s="109">
        <f t="shared" si="50"/>
        <v>0</v>
      </c>
      <c r="BG213" s="109">
        <f t="shared" si="51"/>
        <v>0</v>
      </c>
      <c r="BH213" s="109">
        <f t="shared" si="52"/>
        <v>0</v>
      </c>
      <c r="BI213" s="109">
        <f t="shared" si="53"/>
        <v>0</v>
      </c>
      <c r="BJ213" s="19" t="s">
        <v>87</v>
      </c>
      <c r="BK213" s="109">
        <f t="shared" si="54"/>
        <v>0</v>
      </c>
      <c r="BL213" s="19" t="s">
        <v>216</v>
      </c>
      <c r="BM213" s="19" t="s">
        <v>430</v>
      </c>
    </row>
    <row r="214" spans="2:65" s="1" customFormat="1" ht="16.5" customHeight="1">
      <c r="B214" s="133"/>
      <c r="C214" s="169" t="s">
        <v>431</v>
      </c>
      <c r="D214" s="169" t="s">
        <v>273</v>
      </c>
      <c r="E214" s="170" t="s">
        <v>432</v>
      </c>
      <c r="F214" s="226" t="s">
        <v>433</v>
      </c>
      <c r="G214" s="226"/>
      <c r="H214" s="226"/>
      <c r="I214" s="226"/>
      <c r="J214" s="171" t="s">
        <v>365</v>
      </c>
      <c r="K214" s="172">
        <v>7</v>
      </c>
      <c r="L214" s="224">
        <v>0</v>
      </c>
      <c r="M214" s="224"/>
      <c r="N214" s="232">
        <f t="shared" si="45"/>
        <v>0</v>
      </c>
      <c r="O214" s="227"/>
      <c r="P214" s="227"/>
      <c r="Q214" s="227"/>
      <c r="R214" s="136"/>
      <c r="T214" s="166" t="s">
        <v>5</v>
      </c>
      <c r="U214" s="43" t="s">
        <v>43</v>
      </c>
      <c r="V214" s="35"/>
      <c r="W214" s="167">
        <f t="shared" si="46"/>
        <v>0</v>
      </c>
      <c r="X214" s="167">
        <v>7.1000000000000002E-4</v>
      </c>
      <c r="Y214" s="167">
        <f t="shared" si="47"/>
        <v>4.9700000000000005E-3</v>
      </c>
      <c r="Z214" s="167">
        <v>0</v>
      </c>
      <c r="AA214" s="168">
        <f t="shared" si="48"/>
        <v>0</v>
      </c>
      <c r="AR214" s="19" t="s">
        <v>277</v>
      </c>
      <c r="AT214" s="19" t="s">
        <v>273</v>
      </c>
      <c r="AU214" s="19" t="s">
        <v>87</v>
      </c>
      <c r="AY214" s="19" t="s">
        <v>153</v>
      </c>
      <c r="BE214" s="109">
        <f t="shared" si="49"/>
        <v>0</v>
      </c>
      <c r="BF214" s="109">
        <f t="shared" si="50"/>
        <v>0</v>
      </c>
      <c r="BG214" s="109">
        <f t="shared" si="51"/>
        <v>0</v>
      </c>
      <c r="BH214" s="109">
        <f t="shared" si="52"/>
        <v>0</v>
      </c>
      <c r="BI214" s="109">
        <f t="shared" si="53"/>
        <v>0</v>
      </c>
      <c r="BJ214" s="19" t="s">
        <v>87</v>
      </c>
      <c r="BK214" s="109">
        <f t="shared" si="54"/>
        <v>0</v>
      </c>
      <c r="BL214" s="19" t="s">
        <v>216</v>
      </c>
      <c r="BM214" s="19" t="s">
        <v>434</v>
      </c>
    </row>
    <row r="215" spans="2:65" s="1" customFormat="1" ht="25.5" customHeight="1">
      <c r="B215" s="133"/>
      <c r="C215" s="162" t="s">
        <v>435</v>
      </c>
      <c r="D215" s="162" t="s">
        <v>154</v>
      </c>
      <c r="E215" s="163" t="s">
        <v>436</v>
      </c>
      <c r="F215" s="223" t="s">
        <v>437</v>
      </c>
      <c r="G215" s="223"/>
      <c r="H215" s="223"/>
      <c r="I215" s="223"/>
      <c r="J215" s="164" t="s">
        <v>157</v>
      </c>
      <c r="K215" s="165">
        <v>14.8</v>
      </c>
      <c r="L215" s="225">
        <v>0</v>
      </c>
      <c r="M215" s="225"/>
      <c r="N215" s="227">
        <f t="shared" si="45"/>
        <v>0</v>
      </c>
      <c r="O215" s="227"/>
      <c r="P215" s="227"/>
      <c r="Q215" s="227"/>
      <c r="R215" s="136"/>
      <c r="T215" s="166" t="s">
        <v>5</v>
      </c>
      <c r="U215" s="43" t="s">
        <v>43</v>
      </c>
      <c r="V215" s="35"/>
      <c r="W215" s="167">
        <f t="shared" si="46"/>
        <v>0</v>
      </c>
      <c r="X215" s="167">
        <v>2.48E-3</v>
      </c>
      <c r="Y215" s="167">
        <f t="shared" si="47"/>
        <v>3.6704000000000001E-2</v>
      </c>
      <c r="Z215" s="167">
        <v>0</v>
      </c>
      <c r="AA215" s="168">
        <f t="shared" si="48"/>
        <v>0</v>
      </c>
      <c r="AR215" s="19" t="s">
        <v>216</v>
      </c>
      <c r="AT215" s="19" t="s">
        <v>154</v>
      </c>
      <c r="AU215" s="19" t="s">
        <v>87</v>
      </c>
      <c r="AY215" s="19" t="s">
        <v>153</v>
      </c>
      <c r="BE215" s="109">
        <f t="shared" si="49"/>
        <v>0</v>
      </c>
      <c r="BF215" s="109">
        <f t="shared" si="50"/>
        <v>0</v>
      </c>
      <c r="BG215" s="109">
        <f t="shared" si="51"/>
        <v>0</v>
      </c>
      <c r="BH215" s="109">
        <f t="shared" si="52"/>
        <v>0</v>
      </c>
      <c r="BI215" s="109">
        <f t="shared" si="53"/>
        <v>0</v>
      </c>
      <c r="BJ215" s="19" t="s">
        <v>87</v>
      </c>
      <c r="BK215" s="109">
        <f t="shared" si="54"/>
        <v>0</v>
      </c>
      <c r="BL215" s="19" t="s">
        <v>216</v>
      </c>
      <c r="BM215" s="19" t="s">
        <v>438</v>
      </c>
    </row>
    <row r="216" spans="2:65" s="1" customFormat="1" ht="25.5" customHeight="1">
      <c r="B216" s="133"/>
      <c r="C216" s="162" t="s">
        <v>439</v>
      </c>
      <c r="D216" s="162" t="s">
        <v>154</v>
      </c>
      <c r="E216" s="163" t="s">
        <v>440</v>
      </c>
      <c r="F216" s="223" t="s">
        <v>441</v>
      </c>
      <c r="G216" s="223"/>
      <c r="H216" s="223"/>
      <c r="I216" s="223"/>
      <c r="J216" s="164" t="s">
        <v>157</v>
      </c>
      <c r="K216" s="165">
        <v>14.8</v>
      </c>
      <c r="L216" s="225">
        <v>0</v>
      </c>
      <c r="M216" s="225"/>
      <c r="N216" s="227">
        <f t="shared" si="45"/>
        <v>0</v>
      </c>
      <c r="O216" s="227"/>
      <c r="P216" s="227"/>
      <c r="Q216" s="227"/>
      <c r="R216" s="136"/>
      <c r="T216" s="166" t="s">
        <v>5</v>
      </c>
      <c r="U216" s="43" t="s">
        <v>43</v>
      </c>
      <c r="V216" s="35"/>
      <c r="W216" s="167">
        <f t="shared" si="46"/>
        <v>0</v>
      </c>
      <c r="X216" s="167">
        <v>0</v>
      </c>
      <c r="Y216" s="167">
        <f t="shared" si="47"/>
        <v>0</v>
      </c>
      <c r="Z216" s="167">
        <v>2.8500000000000001E-3</v>
      </c>
      <c r="AA216" s="168">
        <f t="shared" si="48"/>
        <v>4.2180000000000002E-2</v>
      </c>
      <c r="AR216" s="19" t="s">
        <v>216</v>
      </c>
      <c r="AT216" s="19" t="s">
        <v>154</v>
      </c>
      <c r="AU216" s="19" t="s">
        <v>87</v>
      </c>
      <c r="AY216" s="19" t="s">
        <v>153</v>
      </c>
      <c r="BE216" s="109">
        <f t="shared" si="49"/>
        <v>0</v>
      </c>
      <c r="BF216" s="109">
        <f t="shared" si="50"/>
        <v>0</v>
      </c>
      <c r="BG216" s="109">
        <f t="shared" si="51"/>
        <v>0</v>
      </c>
      <c r="BH216" s="109">
        <f t="shared" si="52"/>
        <v>0</v>
      </c>
      <c r="BI216" s="109">
        <f t="shared" si="53"/>
        <v>0</v>
      </c>
      <c r="BJ216" s="19" t="s">
        <v>87</v>
      </c>
      <c r="BK216" s="109">
        <f t="shared" si="54"/>
        <v>0</v>
      </c>
      <c r="BL216" s="19" t="s">
        <v>216</v>
      </c>
      <c r="BM216" s="19" t="s">
        <v>442</v>
      </c>
    </row>
    <row r="217" spans="2:65" s="1" customFormat="1" ht="25.5" customHeight="1">
      <c r="B217" s="133"/>
      <c r="C217" s="162" t="s">
        <v>443</v>
      </c>
      <c r="D217" s="162" t="s">
        <v>154</v>
      </c>
      <c r="E217" s="163" t="s">
        <v>444</v>
      </c>
      <c r="F217" s="223" t="s">
        <v>445</v>
      </c>
      <c r="G217" s="223"/>
      <c r="H217" s="223"/>
      <c r="I217" s="223"/>
      <c r="J217" s="164" t="s">
        <v>301</v>
      </c>
      <c r="K217" s="173">
        <v>0</v>
      </c>
      <c r="L217" s="225">
        <v>0</v>
      </c>
      <c r="M217" s="225"/>
      <c r="N217" s="227">
        <f t="shared" si="45"/>
        <v>0</v>
      </c>
      <c r="O217" s="227"/>
      <c r="P217" s="227"/>
      <c r="Q217" s="227"/>
      <c r="R217" s="136"/>
      <c r="T217" s="166" t="s">
        <v>5</v>
      </c>
      <c r="U217" s="43" t="s">
        <v>43</v>
      </c>
      <c r="V217" s="35"/>
      <c r="W217" s="167">
        <f t="shared" si="46"/>
        <v>0</v>
      </c>
      <c r="X217" s="167">
        <v>0</v>
      </c>
      <c r="Y217" s="167">
        <f t="shared" si="47"/>
        <v>0</v>
      </c>
      <c r="Z217" s="167">
        <v>0</v>
      </c>
      <c r="AA217" s="168">
        <f t="shared" si="48"/>
        <v>0</v>
      </c>
      <c r="AR217" s="19" t="s">
        <v>216</v>
      </c>
      <c r="AT217" s="19" t="s">
        <v>154</v>
      </c>
      <c r="AU217" s="19" t="s">
        <v>87</v>
      </c>
      <c r="AY217" s="19" t="s">
        <v>153</v>
      </c>
      <c r="BE217" s="109">
        <f t="shared" si="49"/>
        <v>0</v>
      </c>
      <c r="BF217" s="109">
        <f t="shared" si="50"/>
        <v>0</v>
      </c>
      <c r="BG217" s="109">
        <f t="shared" si="51"/>
        <v>0</v>
      </c>
      <c r="BH217" s="109">
        <f t="shared" si="52"/>
        <v>0</v>
      </c>
      <c r="BI217" s="109">
        <f t="shared" si="53"/>
        <v>0</v>
      </c>
      <c r="BJ217" s="19" t="s">
        <v>87</v>
      </c>
      <c r="BK217" s="109">
        <f t="shared" si="54"/>
        <v>0</v>
      </c>
      <c r="BL217" s="19" t="s">
        <v>216</v>
      </c>
      <c r="BM217" s="19" t="s">
        <v>446</v>
      </c>
    </row>
    <row r="218" spans="2:65" s="10" customFormat="1" ht="29.85" customHeight="1">
      <c r="B218" s="151"/>
      <c r="C218" s="152"/>
      <c r="D218" s="161" t="s">
        <v>126</v>
      </c>
      <c r="E218" s="161"/>
      <c r="F218" s="161"/>
      <c r="G218" s="161"/>
      <c r="H218" s="161"/>
      <c r="I218" s="161"/>
      <c r="J218" s="161"/>
      <c r="K218" s="161"/>
      <c r="L218" s="161"/>
      <c r="M218" s="161"/>
      <c r="N218" s="228">
        <f>BK218</f>
        <v>0</v>
      </c>
      <c r="O218" s="229"/>
      <c r="P218" s="229"/>
      <c r="Q218" s="229"/>
      <c r="R218" s="154"/>
      <c r="T218" s="155"/>
      <c r="U218" s="152"/>
      <c r="V218" s="152"/>
      <c r="W218" s="156">
        <f>SUM(W219:W231)</f>
        <v>0</v>
      </c>
      <c r="X218" s="152"/>
      <c r="Y218" s="156">
        <f>SUM(Y219:Y231)</f>
        <v>1.9969664</v>
      </c>
      <c r="Z218" s="152"/>
      <c r="AA218" s="157">
        <f>SUM(AA219:AA231)</f>
        <v>0</v>
      </c>
      <c r="AR218" s="158" t="s">
        <v>87</v>
      </c>
      <c r="AT218" s="159" t="s">
        <v>75</v>
      </c>
      <c r="AU218" s="159" t="s">
        <v>82</v>
      </c>
      <c r="AY218" s="158" t="s">
        <v>153</v>
      </c>
      <c r="BK218" s="160">
        <f>SUM(BK219:BK231)</f>
        <v>0</v>
      </c>
    </row>
    <row r="219" spans="2:65" s="1" customFormat="1" ht="38.25" customHeight="1">
      <c r="B219" s="133"/>
      <c r="C219" s="162" t="s">
        <v>447</v>
      </c>
      <c r="D219" s="162" t="s">
        <v>154</v>
      </c>
      <c r="E219" s="163" t="s">
        <v>448</v>
      </c>
      <c r="F219" s="223" t="s">
        <v>449</v>
      </c>
      <c r="G219" s="223"/>
      <c r="H219" s="223"/>
      <c r="I219" s="223"/>
      <c r="J219" s="164" t="s">
        <v>157</v>
      </c>
      <c r="K219" s="165">
        <v>447.28</v>
      </c>
      <c r="L219" s="225">
        <v>0</v>
      </c>
      <c r="M219" s="225"/>
      <c r="N219" s="227">
        <f t="shared" ref="N219:N231" si="55">ROUND(L219*K219,2)</f>
        <v>0</v>
      </c>
      <c r="O219" s="227"/>
      <c r="P219" s="227"/>
      <c r="Q219" s="227"/>
      <c r="R219" s="136"/>
      <c r="T219" s="166" t="s">
        <v>5</v>
      </c>
      <c r="U219" s="43" t="s">
        <v>43</v>
      </c>
      <c r="V219" s="35"/>
      <c r="W219" s="167">
        <f t="shared" ref="W219:W231" si="56">V219*K219</f>
        <v>0</v>
      </c>
      <c r="X219" s="167">
        <v>2.1000000000000001E-4</v>
      </c>
      <c r="Y219" s="167">
        <f t="shared" ref="Y219:Y231" si="57">X219*K219</f>
        <v>9.3928799999999993E-2</v>
      </c>
      <c r="Z219" s="167">
        <v>0</v>
      </c>
      <c r="AA219" s="168">
        <f t="shared" ref="AA219:AA231" si="58">Z219*K219</f>
        <v>0</v>
      </c>
      <c r="AR219" s="19" t="s">
        <v>216</v>
      </c>
      <c r="AT219" s="19" t="s">
        <v>154</v>
      </c>
      <c r="AU219" s="19" t="s">
        <v>87</v>
      </c>
      <c r="AY219" s="19" t="s">
        <v>153</v>
      </c>
      <c r="BE219" s="109">
        <f t="shared" ref="BE219:BE231" si="59">IF(U219="základná",N219,0)</f>
        <v>0</v>
      </c>
      <c r="BF219" s="109">
        <f t="shared" ref="BF219:BF231" si="60">IF(U219="znížená",N219,0)</f>
        <v>0</v>
      </c>
      <c r="BG219" s="109">
        <f t="shared" ref="BG219:BG231" si="61">IF(U219="zákl. prenesená",N219,0)</f>
        <v>0</v>
      </c>
      <c r="BH219" s="109">
        <f t="shared" ref="BH219:BH231" si="62">IF(U219="zníž. prenesená",N219,0)</f>
        <v>0</v>
      </c>
      <c r="BI219" s="109">
        <f t="shared" ref="BI219:BI231" si="63">IF(U219="nulová",N219,0)</f>
        <v>0</v>
      </c>
      <c r="BJ219" s="19" t="s">
        <v>87</v>
      </c>
      <c r="BK219" s="109">
        <f t="shared" ref="BK219:BK231" si="64">ROUND(L219*K219,2)</f>
        <v>0</v>
      </c>
      <c r="BL219" s="19" t="s">
        <v>216</v>
      </c>
      <c r="BM219" s="19" t="s">
        <v>450</v>
      </c>
    </row>
    <row r="220" spans="2:65" s="1" customFormat="1" ht="25.5" customHeight="1">
      <c r="B220" s="133"/>
      <c r="C220" s="169" t="s">
        <v>451</v>
      </c>
      <c r="D220" s="169" t="s">
        <v>273</v>
      </c>
      <c r="E220" s="170" t="s">
        <v>452</v>
      </c>
      <c r="F220" s="226" t="s">
        <v>453</v>
      </c>
      <c r="G220" s="226"/>
      <c r="H220" s="226"/>
      <c r="I220" s="226"/>
      <c r="J220" s="171" t="s">
        <v>365</v>
      </c>
      <c r="K220" s="172">
        <v>16</v>
      </c>
      <c r="L220" s="224">
        <v>0</v>
      </c>
      <c r="M220" s="224"/>
      <c r="N220" s="232">
        <f t="shared" si="55"/>
        <v>0</v>
      </c>
      <c r="O220" s="227"/>
      <c r="P220" s="227"/>
      <c r="Q220" s="227"/>
      <c r="R220" s="136"/>
      <c r="T220" s="166" t="s">
        <v>5</v>
      </c>
      <c r="U220" s="43" t="s">
        <v>43</v>
      </c>
      <c r="V220" s="35"/>
      <c r="W220" s="167">
        <f t="shared" si="56"/>
        <v>0</v>
      </c>
      <c r="X220" s="167">
        <v>2.4E-2</v>
      </c>
      <c r="Y220" s="167">
        <f t="shared" si="57"/>
        <v>0.38400000000000001</v>
      </c>
      <c r="Z220" s="167">
        <v>0</v>
      </c>
      <c r="AA220" s="168">
        <f t="shared" si="58"/>
        <v>0</v>
      </c>
      <c r="AR220" s="19" t="s">
        <v>277</v>
      </c>
      <c r="AT220" s="19" t="s">
        <v>273</v>
      </c>
      <c r="AU220" s="19" t="s">
        <v>87</v>
      </c>
      <c r="AY220" s="19" t="s">
        <v>153</v>
      </c>
      <c r="BE220" s="109">
        <f t="shared" si="59"/>
        <v>0</v>
      </c>
      <c r="BF220" s="109">
        <f t="shared" si="60"/>
        <v>0</v>
      </c>
      <c r="BG220" s="109">
        <f t="shared" si="61"/>
        <v>0</v>
      </c>
      <c r="BH220" s="109">
        <f t="shared" si="62"/>
        <v>0</v>
      </c>
      <c r="BI220" s="109">
        <f t="shared" si="63"/>
        <v>0</v>
      </c>
      <c r="BJ220" s="19" t="s">
        <v>87</v>
      </c>
      <c r="BK220" s="109">
        <f t="shared" si="64"/>
        <v>0</v>
      </c>
      <c r="BL220" s="19" t="s">
        <v>216</v>
      </c>
      <c r="BM220" s="19" t="s">
        <v>454</v>
      </c>
    </row>
    <row r="221" spans="2:65" s="1" customFormat="1" ht="25.5" customHeight="1">
      <c r="B221" s="133"/>
      <c r="C221" s="169" t="s">
        <v>455</v>
      </c>
      <c r="D221" s="169" t="s">
        <v>273</v>
      </c>
      <c r="E221" s="170" t="s">
        <v>456</v>
      </c>
      <c r="F221" s="226" t="s">
        <v>457</v>
      </c>
      <c r="G221" s="226"/>
      <c r="H221" s="226"/>
      <c r="I221" s="226"/>
      <c r="J221" s="171" t="s">
        <v>365</v>
      </c>
      <c r="K221" s="172">
        <v>16</v>
      </c>
      <c r="L221" s="224">
        <v>0</v>
      </c>
      <c r="M221" s="224"/>
      <c r="N221" s="232">
        <f t="shared" si="55"/>
        <v>0</v>
      </c>
      <c r="O221" s="227"/>
      <c r="P221" s="227"/>
      <c r="Q221" s="227"/>
      <c r="R221" s="136"/>
      <c r="T221" s="166" t="s">
        <v>5</v>
      </c>
      <c r="U221" s="43" t="s">
        <v>43</v>
      </c>
      <c r="V221" s="35"/>
      <c r="W221" s="167">
        <f t="shared" si="56"/>
        <v>0</v>
      </c>
      <c r="X221" s="167">
        <v>2.4E-2</v>
      </c>
      <c r="Y221" s="167">
        <f t="shared" si="57"/>
        <v>0.38400000000000001</v>
      </c>
      <c r="Z221" s="167">
        <v>0</v>
      </c>
      <c r="AA221" s="168">
        <f t="shared" si="58"/>
        <v>0</v>
      </c>
      <c r="AR221" s="19" t="s">
        <v>277</v>
      </c>
      <c r="AT221" s="19" t="s">
        <v>273</v>
      </c>
      <c r="AU221" s="19" t="s">
        <v>87</v>
      </c>
      <c r="AY221" s="19" t="s">
        <v>153</v>
      </c>
      <c r="BE221" s="109">
        <f t="shared" si="59"/>
        <v>0</v>
      </c>
      <c r="BF221" s="109">
        <f t="shared" si="60"/>
        <v>0</v>
      </c>
      <c r="BG221" s="109">
        <f t="shared" si="61"/>
        <v>0</v>
      </c>
      <c r="BH221" s="109">
        <f t="shared" si="62"/>
        <v>0</v>
      </c>
      <c r="BI221" s="109">
        <f t="shared" si="63"/>
        <v>0</v>
      </c>
      <c r="BJ221" s="19" t="s">
        <v>87</v>
      </c>
      <c r="BK221" s="109">
        <f t="shared" si="64"/>
        <v>0</v>
      </c>
      <c r="BL221" s="19" t="s">
        <v>216</v>
      </c>
      <c r="BM221" s="19" t="s">
        <v>458</v>
      </c>
    </row>
    <row r="222" spans="2:65" s="1" customFormat="1" ht="25.5" customHeight="1">
      <c r="B222" s="133"/>
      <c r="C222" s="169" t="s">
        <v>459</v>
      </c>
      <c r="D222" s="169" t="s">
        <v>273</v>
      </c>
      <c r="E222" s="170" t="s">
        <v>460</v>
      </c>
      <c r="F222" s="226" t="s">
        <v>461</v>
      </c>
      <c r="G222" s="226"/>
      <c r="H222" s="226"/>
      <c r="I222" s="226"/>
      <c r="J222" s="171" t="s">
        <v>365</v>
      </c>
      <c r="K222" s="172">
        <v>13</v>
      </c>
      <c r="L222" s="224">
        <v>0</v>
      </c>
      <c r="M222" s="224"/>
      <c r="N222" s="232">
        <f t="shared" si="55"/>
        <v>0</v>
      </c>
      <c r="O222" s="227"/>
      <c r="P222" s="227"/>
      <c r="Q222" s="227"/>
      <c r="R222" s="136"/>
      <c r="T222" s="166" t="s">
        <v>5</v>
      </c>
      <c r="U222" s="43" t="s">
        <v>43</v>
      </c>
      <c r="V222" s="35"/>
      <c r="W222" s="167">
        <f t="shared" si="56"/>
        <v>0</v>
      </c>
      <c r="X222" s="167">
        <v>2.4E-2</v>
      </c>
      <c r="Y222" s="167">
        <f t="shared" si="57"/>
        <v>0.312</v>
      </c>
      <c r="Z222" s="167">
        <v>0</v>
      </c>
      <c r="AA222" s="168">
        <f t="shared" si="58"/>
        <v>0</v>
      </c>
      <c r="AR222" s="19" t="s">
        <v>277</v>
      </c>
      <c r="AT222" s="19" t="s">
        <v>273</v>
      </c>
      <c r="AU222" s="19" t="s">
        <v>87</v>
      </c>
      <c r="AY222" s="19" t="s">
        <v>153</v>
      </c>
      <c r="BE222" s="109">
        <f t="shared" si="59"/>
        <v>0</v>
      </c>
      <c r="BF222" s="109">
        <f t="shared" si="60"/>
        <v>0</v>
      </c>
      <c r="BG222" s="109">
        <f t="shared" si="61"/>
        <v>0</v>
      </c>
      <c r="BH222" s="109">
        <f t="shared" si="62"/>
        <v>0</v>
      </c>
      <c r="BI222" s="109">
        <f t="shared" si="63"/>
        <v>0</v>
      </c>
      <c r="BJ222" s="19" t="s">
        <v>87</v>
      </c>
      <c r="BK222" s="109">
        <f t="shared" si="64"/>
        <v>0</v>
      </c>
      <c r="BL222" s="19" t="s">
        <v>216</v>
      </c>
      <c r="BM222" s="19" t="s">
        <v>462</v>
      </c>
    </row>
    <row r="223" spans="2:65" s="1" customFormat="1" ht="25.5" customHeight="1">
      <c r="B223" s="133"/>
      <c r="C223" s="169" t="s">
        <v>463</v>
      </c>
      <c r="D223" s="169" t="s">
        <v>273</v>
      </c>
      <c r="E223" s="170" t="s">
        <v>464</v>
      </c>
      <c r="F223" s="226" t="s">
        <v>465</v>
      </c>
      <c r="G223" s="226"/>
      <c r="H223" s="226"/>
      <c r="I223" s="226"/>
      <c r="J223" s="171" t="s">
        <v>365</v>
      </c>
      <c r="K223" s="172">
        <v>12</v>
      </c>
      <c r="L223" s="224">
        <v>0</v>
      </c>
      <c r="M223" s="224"/>
      <c r="N223" s="232">
        <f t="shared" si="55"/>
        <v>0</v>
      </c>
      <c r="O223" s="227"/>
      <c r="P223" s="227"/>
      <c r="Q223" s="227"/>
      <c r="R223" s="136"/>
      <c r="T223" s="166" t="s">
        <v>5</v>
      </c>
      <c r="U223" s="43" t="s">
        <v>43</v>
      </c>
      <c r="V223" s="35"/>
      <c r="W223" s="167">
        <f t="shared" si="56"/>
        <v>0</v>
      </c>
      <c r="X223" s="167">
        <v>2.4E-2</v>
      </c>
      <c r="Y223" s="167">
        <f t="shared" si="57"/>
        <v>0.28800000000000003</v>
      </c>
      <c r="Z223" s="167">
        <v>0</v>
      </c>
      <c r="AA223" s="168">
        <f t="shared" si="58"/>
        <v>0</v>
      </c>
      <c r="AR223" s="19" t="s">
        <v>277</v>
      </c>
      <c r="AT223" s="19" t="s">
        <v>273</v>
      </c>
      <c r="AU223" s="19" t="s">
        <v>87</v>
      </c>
      <c r="AY223" s="19" t="s">
        <v>153</v>
      </c>
      <c r="BE223" s="109">
        <f t="shared" si="59"/>
        <v>0</v>
      </c>
      <c r="BF223" s="109">
        <f t="shared" si="60"/>
        <v>0</v>
      </c>
      <c r="BG223" s="109">
        <f t="shared" si="61"/>
        <v>0</v>
      </c>
      <c r="BH223" s="109">
        <f t="shared" si="62"/>
        <v>0</v>
      </c>
      <c r="BI223" s="109">
        <f t="shared" si="63"/>
        <v>0</v>
      </c>
      <c r="BJ223" s="19" t="s">
        <v>87</v>
      </c>
      <c r="BK223" s="109">
        <f t="shared" si="64"/>
        <v>0</v>
      </c>
      <c r="BL223" s="19" t="s">
        <v>216</v>
      </c>
      <c r="BM223" s="19" t="s">
        <v>466</v>
      </c>
    </row>
    <row r="224" spans="2:65" s="1" customFormat="1" ht="25.5" customHeight="1">
      <c r="B224" s="133"/>
      <c r="C224" s="169" t="s">
        <v>467</v>
      </c>
      <c r="D224" s="169" t="s">
        <v>273</v>
      </c>
      <c r="E224" s="170" t="s">
        <v>468</v>
      </c>
      <c r="F224" s="226" t="s">
        <v>469</v>
      </c>
      <c r="G224" s="226"/>
      <c r="H224" s="226"/>
      <c r="I224" s="226"/>
      <c r="J224" s="171" t="s">
        <v>365</v>
      </c>
      <c r="K224" s="172">
        <v>1</v>
      </c>
      <c r="L224" s="224">
        <v>0</v>
      </c>
      <c r="M224" s="224"/>
      <c r="N224" s="232">
        <f t="shared" si="55"/>
        <v>0</v>
      </c>
      <c r="O224" s="227"/>
      <c r="P224" s="227"/>
      <c r="Q224" s="227"/>
      <c r="R224" s="136"/>
      <c r="T224" s="166" t="s">
        <v>5</v>
      </c>
      <c r="U224" s="43" t="s">
        <v>43</v>
      </c>
      <c r="V224" s="35"/>
      <c r="W224" s="167">
        <f t="shared" si="56"/>
        <v>0</v>
      </c>
      <c r="X224" s="167">
        <v>2.4E-2</v>
      </c>
      <c r="Y224" s="167">
        <f t="shared" si="57"/>
        <v>2.4E-2</v>
      </c>
      <c r="Z224" s="167">
        <v>0</v>
      </c>
      <c r="AA224" s="168">
        <f t="shared" si="58"/>
        <v>0</v>
      </c>
      <c r="AR224" s="19" t="s">
        <v>277</v>
      </c>
      <c r="AT224" s="19" t="s">
        <v>273</v>
      </c>
      <c r="AU224" s="19" t="s">
        <v>87</v>
      </c>
      <c r="AY224" s="19" t="s">
        <v>153</v>
      </c>
      <c r="BE224" s="109">
        <f t="shared" si="59"/>
        <v>0</v>
      </c>
      <c r="BF224" s="109">
        <f t="shared" si="60"/>
        <v>0</v>
      </c>
      <c r="BG224" s="109">
        <f t="shared" si="61"/>
        <v>0</v>
      </c>
      <c r="BH224" s="109">
        <f t="shared" si="62"/>
        <v>0</v>
      </c>
      <c r="BI224" s="109">
        <f t="shared" si="63"/>
        <v>0</v>
      </c>
      <c r="BJ224" s="19" t="s">
        <v>87</v>
      </c>
      <c r="BK224" s="109">
        <f t="shared" si="64"/>
        <v>0</v>
      </c>
      <c r="BL224" s="19" t="s">
        <v>216</v>
      </c>
      <c r="BM224" s="19" t="s">
        <v>470</v>
      </c>
    </row>
    <row r="225" spans="2:65" s="1" customFormat="1" ht="25.5" customHeight="1">
      <c r="B225" s="133"/>
      <c r="C225" s="169" t="s">
        <v>471</v>
      </c>
      <c r="D225" s="169" t="s">
        <v>273</v>
      </c>
      <c r="E225" s="170" t="s">
        <v>472</v>
      </c>
      <c r="F225" s="226" t="s">
        <v>473</v>
      </c>
      <c r="G225" s="226"/>
      <c r="H225" s="226"/>
      <c r="I225" s="226"/>
      <c r="J225" s="171" t="s">
        <v>365</v>
      </c>
      <c r="K225" s="172">
        <v>8</v>
      </c>
      <c r="L225" s="224">
        <v>0</v>
      </c>
      <c r="M225" s="224"/>
      <c r="N225" s="232">
        <f t="shared" si="55"/>
        <v>0</v>
      </c>
      <c r="O225" s="227"/>
      <c r="P225" s="227"/>
      <c r="Q225" s="227"/>
      <c r="R225" s="136"/>
      <c r="T225" s="166" t="s">
        <v>5</v>
      </c>
      <c r="U225" s="43" t="s">
        <v>43</v>
      </c>
      <c r="V225" s="35"/>
      <c r="W225" s="167">
        <f t="shared" si="56"/>
        <v>0</v>
      </c>
      <c r="X225" s="167">
        <v>2.4E-2</v>
      </c>
      <c r="Y225" s="167">
        <f t="shared" si="57"/>
        <v>0.192</v>
      </c>
      <c r="Z225" s="167">
        <v>0</v>
      </c>
      <c r="AA225" s="168">
        <f t="shared" si="58"/>
        <v>0</v>
      </c>
      <c r="AR225" s="19" t="s">
        <v>277</v>
      </c>
      <c r="AT225" s="19" t="s">
        <v>273</v>
      </c>
      <c r="AU225" s="19" t="s">
        <v>87</v>
      </c>
      <c r="AY225" s="19" t="s">
        <v>153</v>
      </c>
      <c r="BE225" s="109">
        <f t="shared" si="59"/>
        <v>0</v>
      </c>
      <c r="BF225" s="109">
        <f t="shared" si="60"/>
        <v>0</v>
      </c>
      <c r="BG225" s="109">
        <f t="shared" si="61"/>
        <v>0</v>
      </c>
      <c r="BH225" s="109">
        <f t="shared" si="62"/>
        <v>0</v>
      </c>
      <c r="BI225" s="109">
        <f t="shared" si="63"/>
        <v>0</v>
      </c>
      <c r="BJ225" s="19" t="s">
        <v>87</v>
      </c>
      <c r="BK225" s="109">
        <f t="shared" si="64"/>
        <v>0</v>
      </c>
      <c r="BL225" s="19" t="s">
        <v>216</v>
      </c>
      <c r="BM225" s="19" t="s">
        <v>474</v>
      </c>
    </row>
    <row r="226" spans="2:65" s="1" customFormat="1" ht="25.5" customHeight="1">
      <c r="B226" s="133"/>
      <c r="C226" s="169" t="s">
        <v>475</v>
      </c>
      <c r="D226" s="169" t="s">
        <v>273</v>
      </c>
      <c r="E226" s="170" t="s">
        <v>476</v>
      </c>
      <c r="F226" s="226" t="s">
        <v>477</v>
      </c>
      <c r="G226" s="226"/>
      <c r="H226" s="226"/>
      <c r="I226" s="226"/>
      <c r="J226" s="171" t="s">
        <v>365</v>
      </c>
      <c r="K226" s="172">
        <v>8</v>
      </c>
      <c r="L226" s="224">
        <v>0</v>
      </c>
      <c r="M226" s="224"/>
      <c r="N226" s="232">
        <f t="shared" si="55"/>
        <v>0</v>
      </c>
      <c r="O226" s="227"/>
      <c r="P226" s="227"/>
      <c r="Q226" s="227"/>
      <c r="R226" s="136"/>
      <c r="T226" s="166" t="s">
        <v>5</v>
      </c>
      <c r="U226" s="43" t="s">
        <v>43</v>
      </c>
      <c r="V226" s="35"/>
      <c r="W226" s="167">
        <f t="shared" si="56"/>
        <v>0</v>
      </c>
      <c r="X226" s="167">
        <v>2.4E-2</v>
      </c>
      <c r="Y226" s="167">
        <f t="shared" si="57"/>
        <v>0.192</v>
      </c>
      <c r="Z226" s="167">
        <v>0</v>
      </c>
      <c r="AA226" s="168">
        <f t="shared" si="58"/>
        <v>0</v>
      </c>
      <c r="AR226" s="19" t="s">
        <v>277</v>
      </c>
      <c r="AT226" s="19" t="s">
        <v>273</v>
      </c>
      <c r="AU226" s="19" t="s">
        <v>87</v>
      </c>
      <c r="AY226" s="19" t="s">
        <v>153</v>
      </c>
      <c r="BE226" s="109">
        <f t="shared" si="59"/>
        <v>0</v>
      </c>
      <c r="BF226" s="109">
        <f t="shared" si="60"/>
        <v>0</v>
      </c>
      <c r="BG226" s="109">
        <f t="shared" si="61"/>
        <v>0</v>
      </c>
      <c r="BH226" s="109">
        <f t="shared" si="62"/>
        <v>0</v>
      </c>
      <c r="BI226" s="109">
        <f t="shared" si="63"/>
        <v>0</v>
      </c>
      <c r="BJ226" s="19" t="s">
        <v>87</v>
      </c>
      <c r="BK226" s="109">
        <f t="shared" si="64"/>
        <v>0</v>
      </c>
      <c r="BL226" s="19" t="s">
        <v>216</v>
      </c>
      <c r="BM226" s="19" t="s">
        <v>478</v>
      </c>
    </row>
    <row r="227" spans="2:65" s="1" customFormat="1" ht="25.5" customHeight="1">
      <c r="B227" s="133"/>
      <c r="C227" s="169" t="s">
        <v>479</v>
      </c>
      <c r="D227" s="169" t="s">
        <v>273</v>
      </c>
      <c r="E227" s="170" t="s">
        <v>480</v>
      </c>
      <c r="F227" s="226" t="s">
        <v>481</v>
      </c>
      <c r="G227" s="226"/>
      <c r="H227" s="226"/>
      <c r="I227" s="226"/>
      <c r="J227" s="171" t="s">
        <v>365</v>
      </c>
      <c r="K227" s="172">
        <v>1</v>
      </c>
      <c r="L227" s="224">
        <v>0</v>
      </c>
      <c r="M227" s="224"/>
      <c r="N227" s="232">
        <f t="shared" si="55"/>
        <v>0</v>
      </c>
      <c r="O227" s="227"/>
      <c r="P227" s="227"/>
      <c r="Q227" s="227"/>
      <c r="R227" s="136"/>
      <c r="T227" s="166" t="s">
        <v>5</v>
      </c>
      <c r="U227" s="43" t="s">
        <v>43</v>
      </c>
      <c r="V227" s="35"/>
      <c r="W227" s="167">
        <f t="shared" si="56"/>
        <v>0</v>
      </c>
      <c r="X227" s="167">
        <v>2.4E-2</v>
      </c>
      <c r="Y227" s="167">
        <f t="shared" si="57"/>
        <v>2.4E-2</v>
      </c>
      <c r="Z227" s="167">
        <v>0</v>
      </c>
      <c r="AA227" s="168">
        <f t="shared" si="58"/>
        <v>0</v>
      </c>
      <c r="AR227" s="19" t="s">
        <v>277</v>
      </c>
      <c r="AT227" s="19" t="s">
        <v>273</v>
      </c>
      <c r="AU227" s="19" t="s">
        <v>87</v>
      </c>
      <c r="AY227" s="19" t="s">
        <v>153</v>
      </c>
      <c r="BE227" s="109">
        <f t="shared" si="59"/>
        <v>0</v>
      </c>
      <c r="BF227" s="109">
        <f t="shared" si="60"/>
        <v>0</v>
      </c>
      <c r="BG227" s="109">
        <f t="shared" si="61"/>
        <v>0</v>
      </c>
      <c r="BH227" s="109">
        <f t="shared" si="62"/>
        <v>0</v>
      </c>
      <c r="BI227" s="109">
        <f t="shared" si="63"/>
        <v>0</v>
      </c>
      <c r="BJ227" s="19" t="s">
        <v>87</v>
      </c>
      <c r="BK227" s="109">
        <f t="shared" si="64"/>
        <v>0</v>
      </c>
      <c r="BL227" s="19" t="s">
        <v>216</v>
      </c>
      <c r="BM227" s="19" t="s">
        <v>482</v>
      </c>
    </row>
    <row r="228" spans="2:65" s="1" customFormat="1" ht="25.5" customHeight="1">
      <c r="B228" s="133"/>
      <c r="C228" s="162" t="s">
        <v>483</v>
      </c>
      <c r="D228" s="162" t="s">
        <v>154</v>
      </c>
      <c r="E228" s="163" t="s">
        <v>484</v>
      </c>
      <c r="F228" s="223" t="s">
        <v>485</v>
      </c>
      <c r="G228" s="223"/>
      <c r="H228" s="223"/>
      <c r="I228" s="223"/>
      <c r="J228" s="164" t="s">
        <v>365</v>
      </c>
      <c r="K228" s="165">
        <v>74</v>
      </c>
      <c r="L228" s="225">
        <v>0</v>
      </c>
      <c r="M228" s="225"/>
      <c r="N228" s="227">
        <f t="shared" si="55"/>
        <v>0</v>
      </c>
      <c r="O228" s="227"/>
      <c r="P228" s="227"/>
      <c r="Q228" s="227"/>
      <c r="R228" s="136"/>
      <c r="T228" s="166" t="s">
        <v>5</v>
      </c>
      <c r="U228" s="43" t="s">
        <v>43</v>
      </c>
      <c r="V228" s="35"/>
      <c r="W228" s="167">
        <f t="shared" si="56"/>
        <v>0</v>
      </c>
      <c r="X228" s="167">
        <v>2.5999999999999998E-4</v>
      </c>
      <c r="Y228" s="167">
        <f t="shared" si="57"/>
        <v>1.9239999999999997E-2</v>
      </c>
      <c r="Z228" s="167">
        <v>0</v>
      </c>
      <c r="AA228" s="168">
        <f t="shared" si="58"/>
        <v>0</v>
      </c>
      <c r="AR228" s="19" t="s">
        <v>216</v>
      </c>
      <c r="AT228" s="19" t="s">
        <v>154</v>
      </c>
      <c r="AU228" s="19" t="s">
        <v>87</v>
      </c>
      <c r="AY228" s="19" t="s">
        <v>153</v>
      </c>
      <c r="BE228" s="109">
        <f t="shared" si="59"/>
        <v>0</v>
      </c>
      <c r="BF228" s="109">
        <f t="shared" si="60"/>
        <v>0</v>
      </c>
      <c r="BG228" s="109">
        <f t="shared" si="61"/>
        <v>0</v>
      </c>
      <c r="BH228" s="109">
        <f t="shared" si="62"/>
        <v>0</v>
      </c>
      <c r="BI228" s="109">
        <f t="shared" si="63"/>
        <v>0</v>
      </c>
      <c r="BJ228" s="19" t="s">
        <v>87</v>
      </c>
      <c r="BK228" s="109">
        <f t="shared" si="64"/>
        <v>0</v>
      </c>
      <c r="BL228" s="19" t="s">
        <v>216</v>
      </c>
      <c r="BM228" s="19" t="s">
        <v>486</v>
      </c>
    </row>
    <row r="229" spans="2:65" s="1" customFormat="1" ht="25.5" customHeight="1">
      <c r="B229" s="133"/>
      <c r="C229" s="169" t="s">
        <v>487</v>
      </c>
      <c r="D229" s="169" t="s">
        <v>273</v>
      </c>
      <c r="E229" s="170" t="s">
        <v>488</v>
      </c>
      <c r="F229" s="226" t="s">
        <v>489</v>
      </c>
      <c r="G229" s="226"/>
      <c r="H229" s="226"/>
      <c r="I229" s="226"/>
      <c r="J229" s="171" t="s">
        <v>157</v>
      </c>
      <c r="K229" s="172">
        <v>103.24</v>
      </c>
      <c r="L229" s="224">
        <v>0</v>
      </c>
      <c r="M229" s="224"/>
      <c r="N229" s="232">
        <f t="shared" si="55"/>
        <v>0</v>
      </c>
      <c r="O229" s="227"/>
      <c r="P229" s="227"/>
      <c r="Q229" s="227"/>
      <c r="R229" s="136"/>
      <c r="T229" s="166" t="s">
        <v>5</v>
      </c>
      <c r="U229" s="43" t="s">
        <v>43</v>
      </c>
      <c r="V229" s="35"/>
      <c r="W229" s="167">
        <f t="shared" si="56"/>
        <v>0</v>
      </c>
      <c r="X229" s="167">
        <v>7.3999999999999999E-4</v>
      </c>
      <c r="Y229" s="167">
        <f t="shared" si="57"/>
        <v>7.6397599999999996E-2</v>
      </c>
      <c r="Z229" s="167">
        <v>0</v>
      </c>
      <c r="AA229" s="168">
        <f t="shared" si="58"/>
        <v>0</v>
      </c>
      <c r="AR229" s="19" t="s">
        <v>277</v>
      </c>
      <c r="AT229" s="19" t="s">
        <v>273</v>
      </c>
      <c r="AU229" s="19" t="s">
        <v>87</v>
      </c>
      <c r="AY229" s="19" t="s">
        <v>153</v>
      </c>
      <c r="BE229" s="109">
        <f t="shared" si="59"/>
        <v>0</v>
      </c>
      <c r="BF229" s="109">
        <f t="shared" si="60"/>
        <v>0</v>
      </c>
      <c r="BG229" s="109">
        <f t="shared" si="61"/>
        <v>0</v>
      </c>
      <c r="BH229" s="109">
        <f t="shared" si="62"/>
        <v>0</v>
      </c>
      <c r="BI229" s="109">
        <f t="shared" si="63"/>
        <v>0</v>
      </c>
      <c r="BJ229" s="19" t="s">
        <v>87</v>
      </c>
      <c r="BK229" s="109">
        <f t="shared" si="64"/>
        <v>0</v>
      </c>
      <c r="BL229" s="19" t="s">
        <v>216</v>
      </c>
      <c r="BM229" s="19" t="s">
        <v>490</v>
      </c>
    </row>
    <row r="230" spans="2:65" s="1" customFormat="1" ht="25.5" customHeight="1">
      <c r="B230" s="133"/>
      <c r="C230" s="169" t="s">
        <v>491</v>
      </c>
      <c r="D230" s="169" t="s">
        <v>273</v>
      </c>
      <c r="E230" s="170" t="s">
        <v>492</v>
      </c>
      <c r="F230" s="226" t="s">
        <v>493</v>
      </c>
      <c r="G230" s="226"/>
      <c r="H230" s="226"/>
      <c r="I230" s="226"/>
      <c r="J230" s="171" t="s">
        <v>494</v>
      </c>
      <c r="K230" s="172">
        <v>74</v>
      </c>
      <c r="L230" s="224">
        <v>0</v>
      </c>
      <c r="M230" s="224"/>
      <c r="N230" s="232">
        <f t="shared" si="55"/>
        <v>0</v>
      </c>
      <c r="O230" s="227"/>
      <c r="P230" s="227"/>
      <c r="Q230" s="227"/>
      <c r="R230" s="136"/>
      <c r="T230" s="166" t="s">
        <v>5</v>
      </c>
      <c r="U230" s="43" t="s">
        <v>43</v>
      </c>
      <c r="V230" s="35"/>
      <c r="W230" s="167">
        <f t="shared" si="56"/>
        <v>0</v>
      </c>
      <c r="X230" s="167">
        <v>1E-4</v>
      </c>
      <c r="Y230" s="167">
        <f t="shared" si="57"/>
        <v>7.4000000000000003E-3</v>
      </c>
      <c r="Z230" s="167">
        <v>0</v>
      </c>
      <c r="AA230" s="168">
        <f t="shared" si="58"/>
        <v>0</v>
      </c>
      <c r="AR230" s="19" t="s">
        <v>277</v>
      </c>
      <c r="AT230" s="19" t="s">
        <v>273</v>
      </c>
      <c r="AU230" s="19" t="s">
        <v>87</v>
      </c>
      <c r="AY230" s="19" t="s">
        <v>153</v>
      </c>
      <c r="BE230" s="109">
        <f t="shared" si="59"/>
        <v>0</v>
      </c>
      <c r="BF230" s="109">
        <f t="shared" si="60"/>
        <v>0</v>
      </c>
      <c r="BG230" s="109">
        <f t="shared" si="61"/>
        <v>0</v>
      </c>
      <c r="BH230" s="109">
        <f t="shared" si="62"/>
        <v>0</v>
      </c>
      <c r="BI230" s="109">
        <f t="shared" si="63"/>
        <v>0</v>
      </c>
      <c r="BJ230" s="19" t="s">
        <v>87</v>
      </c>
      <c r="BK230" s="109">
        <f t="shared" si="64"/>
        <v>0</v>
      </c>
      <c r="BL230" s="19" t="s">
        <v>216</v>
      </c>
      <c r="BM230" s="19" t="s">
        <v>495</v>
      </c>
    </row>
    <row r="231" spans="2:65" s="1" customFormat="1" ht="25.5" customHeight="1">
      <c r="B231" s="133"/>
      <c r="C231" s="162" t="s">
        <v>496</v>
      </c>
      <c r="D231" s="162" t="s">
        <v>154</v>
      </c>
      <c r="E231" s="163" t="s">
        <v>497</v>
      </c>
      <c r="F231" s="223" t="s">
        <v>498</v>
      </c>
      <c r="G231" s="223"/>
      <c r="H231" s="223"/>
      <c r="I231" s="223"/>
      <c r="J231" s="164" t="s">
        <v>301</v>
      </c>
      <c r="K231" s="173">
        <v>0</v>
      </c>
      <c r="L231" s="225">
        <v>0</v>
      </c>
      <c r="M231" s="225"/>
      <c r="N231" s="227">
        <f t="shared" si="55"/>
        <v>0</v>
      </c>
      <c r="O231" s="227"/>
      <c r="P231" s="227"/>
      <c r="Q231" s="227"/>
      <c r="R231" s="136"/>
      <c r="T231" s="166" t="s">
        <v>5</v>
      </c>
      <c r="U231" s="43" t="s">
        <v>43</v>
      </c>
      <c r="V231" s="35"/>
      <c r="W231" s="167">
        <f t="shared" si="56"/>
        <v>0</v>
      </c>
      <c r="X231" s="167">
        <v>0</v>
      </c>
      <c r="Y231" s="167">
        <f t="shared" si="57"/>
        <v>0</v>
      </c>
      <c r="Z231" s="167">
        <v>0</v>
      </c>
      <c r="AA231" s="168">
        <f t="shared" si="58"/>
        <v>0</v>
      </c>
      <c r="AR231" s="19" t="s">
        <v>216</v>
      </c>
      <c r="AT231" s="19" t="s">
        <v>154</v>
      </c>
      <c r="AU231" s="19" t="s">
        <v>87</v>
      </c>
      <c r="AY231" s="19" t="s">
        <v>153</v>
      </c>
      <c r="BE231" s="109">
        <f t="shared" si="59"/>
        <v>0</v>
      </c>
      <c r="BF231" s="109">
        <f t="shared" si="60"/>
        <v>0</v>
      </c>
      <c r="BG231" s="109">
        <f t="shared" si="61"/>
        <v>0</v>
      </c>
      <c r="BH231" s="109">
        <f t="shared" si="62"/>
        <v>0</v>
      </c>
      <c r="BI231" s="109">
        <f t="shared" si="63"/>
        <v>0</v>
      </c>
      <c r="BJ231" s="19" t="s">
        <v>87</v>
      </c>
      <c r="BK231" s="109">
        <f t="shared" si="64"/>
        <v>0</v>
      </c>
      <c r="BL231" s="19" t="s">
        <v>216</v>
      </c>
      <c r="BM231" s="19" t="s">
        <v>499</v>
      </c>
    </row>
    <row r="232" spans="2:65" s="10" customFormat="1" ht="29.85" customHeight="1">
      <c r="B232" s="151"/>
      <c r="C232" s="152"/>
      <c r="D232" s="161" t="s">
        <v>127</v>
      </c>
      <c r="E232" s="161"/>
      <c r="F232" s="161"/>
      <c r="G232" s="161"/>
      <c r="H232" s="161"/>
      <c r="I232" s="161"/>
      <c r="J232" s="161"/>
      <c r="K232" s="161"/>
      <c r="L232" s="161"/>
      <c r="M232" s="161"/>
      <c r="N232" s="228">
        <f>BK232</f>
        <v>0</v>
      </c>
      <c r="O232" s="229"/>
      <c r="P232" s="229"/>
      <c r="Q232" s="229"/>
      <c r="R232" s="154"/>
      <c r="T232" s="155"/>
      <c r="U232" s="152"/>
      <c r="V232" s="152"/>
      <c r="W232" s="156">
        <f>SUM(W233:W241)</f>
        <v>0</v>
      </c>
      <c r="X232" s="152"/>
      <c r="Y232" s="156">
        <f>SUM(Y233:Y241)</f>
        <v>6541.2343818499994</v>
      </c>
      <c r="Z232" s="152"/>
      <c r="AA232" s="157">
        <f>SUM(AA233:AA241)</f>
        <v>0.60934999999999995</v>
      </c>
      <c r="AR232" s="158" t="s">
        <v>87</v>
      </c>
      <c r="AT232" s="159" t="s">
        <v>75</v>
      </c>
      <c r="AU232" s="159" t="s">
        <v>82</v>
      </c>
      <c r="AY232" s="158" t="s">
        <v>153</v>
      </c>
      <c r="BK232" s="160">
        <f>SUM(BK233:BK241)</f>
        <v>0</v>
      </c>
    </row>
    <row r="233" spans="2:65" s="1" customFormat="1" ht="16.5" customHeight="1">
      <c r="B233" s="133"/>
      <c r="C233" s="162" t="s">
        <v>500</v>
      </c>
      <c r="D233" s="162" t="s">
        <v>154</v>
      </c>
      <c r="E233" s="163" t="s">
        <v>501</v>
      </c>
      <c r="F233" s="223" t="s">
        <v>502</v>
      </c>
      <c r="G233" s="223"/>
      <c r="H233" s="223"/>
      <c r="I233" s="223"/>
      <c r="J233" s="164" t="s">
        <v>162</v>
      </c>
      <c r="K233" s="165">
        <v>134.071</v>
      </c>
      <c r="L233" s="225">
        <v>0</v>
      </c>
      <c r="M233" s="225"/>
      <c r="N233" s="227">
        <f t="shared" ref="N233:N241" si="65">ROUND(L233*K233,2)</f>
        <v>0</v>
      </c>
      <c r="O233" s="227"/>
      <c r="P233" s="227"/>
      <c r="Q233" s="227"/>
      <c r="R233" s="136"/>
      <c r="T233" s="166" t="s">
        <v>5</v>
      </c>
      <c r="U233" s="43" t="s">
        <v>43</v>
      </c>
      <c r="V233" s="35"/>
      <c r="W233" s="167">
        <f t="shared" ref="W233:W241" si="66">V233*K233</f>
        <v>0</v>
      </c>
      <c r="X233" s="167">
        <v>1.0000000000000001E-5</v>
      </c>
      <c r="Y233" s="167">
        <f t="shared" ref="Y233:Y241" si="67">X233*K233</f>
        <v>1.3407100000000002E-3</v>
      </c>
      <c r="Z233" s="167">
        <v>0</v>
      </c>
      <c r="AA233" s="168">
        <f t="shared" ref="AA233:AA241" si="68">Z233*K233</f>
        <v>0</v>
      </c>
      <c r="AR233" s="19" t="s">
        <v>216</v>
      </c>
      <c r="AT233" s="19" t="s">
        <v>154</v>
      </c>
      <c r="AU233" s="19" t="s">
        <v>87</v>
      </c>
      <c r="AY233" s="19" t="s">
        <v>153</v>
      </c>
      <c r="BE233" s="109">
        <f t="shared" ref="BE233:BE241" si="69">IF(U233="základná",N233,0)</f>
        <v>0</v>
      </c>
      <c r="BF233" s="109">
        <f t="shared" ref="BF233:BF241" si="70">IF(U233="znížená",N233,0)</f>
        <v>0</v>
      </c>
      <c r="BG233" s="109">
        <f t="shared" ref="BG233:BG241" si="71">IF(U233="zákl. prenesená",N233,0)</f>
        <v>0</v>
      </c>
      <c r="BH233" s="109">
        <f t="shared" ref="BH233:BH241" si="72">IF(U233="zníž. prenesená",N233,0)</f>
        <v>0</v>
      </c>
      <c r="BI233" s="109">
        <f t="shared" ref="BI233:BI241" si="73">IF(U233="nulová",N233,0)</f>
        <v>0</v>
      </c>
      <c r="BJ233" s="19" t="s">
        <v>87</v>
      </c>
      <c r="BK233" s="109">
        <f t="shared" ref="BK233:BK241" si="74">ROUND(L233*K233,2)</f>
        <v>0</v>
      </c>
      <c r="BL233" s="19" t="s">
        <v>216</v>
      </c>
      <c r="BM233" s="19" t="s">
        <v>503</v>
      </c>
    </row>
    <row r="234" spans="2:65" s="1" customFormat="1" ht="38.25" customHeight="1">
      <c r="B234" s="133"/>
      <c r="C234" s="169" t="s">
        <v>504</v>
      </c>
      <c r="D234" s="169" t="s">
        <v>273</v>
      </c>
      <c r="E234" s="170" t="s">
        <v>505</v>
      </c>
      <c r="F234" s="226" t="s">
        <v>506</v>
      </c>
      <c r="G234" s="226"/>
      <c r="H234" s="226"/>
      <c r="I234" s="226"/>
      <c r="J234" s="171" t="s">
        <v>276</v>
      </c>
      <c r="K234" s="172">
        <v>883.61599999999999</v>
      </c>
      <c r="L234" s="224">
        <v>0</v>
      </c>
      <c r="M234" s="224"/>
      <c r="N234" s="232">
        <f t="shared" si="65"/>
        <v>0</v>
      </c>
      <c r="O234" s="227"/>
      <c r="P234" s="227"/>
      <c r="Q234" s="227"/>
      <c r="R234" s="136"/>
      <c r="T234" s="166" t="s">
        <v>5</v>
      </c>
      <c r="U234" s="43" t="s">
        <v>43</v>
      </c>
      <c r="V234" s="35"/>
      <c r="W234" s="167">
        <f t="shared" si="66"/>
        <v>0</v>
      </c>
      <c r="X234" s="167">
        <v>3.116E-2</v>
      </c>
      <c r="Y234" s="167">
        <f t="shared" si="67"/>
        <v>27.533474559999998</v>
      </c>
      <c r="Z234" s="167">
        <v>0</v>
      </c>
      <c r="AA234" s="168">
        <f t="shared" si="68"/>
        <v>0</v>
      </c>
      <c r="AR234" s="19" t="s">
        <v>277</v>
      </c>
      <c r="AT234" s="19" t="s">
        <v>273</v>
      </c>
      <c r="AU234" s="19" t="s">
        <v>87</v>
      </c>
      <c r="AY234" s="19" t="s">
        <v>153</v>
      </c>
      <c r="BE234" s="109">
        <f t="shared" si="69"/>
        <v>0</v>
      </c>
      <c r="BF234" s="109">
        <f t="shared" si="70"/>
        <v>0</v>
      </c>
      <c r="BG234" s="109">
        <f t="shared" si="71"/>
        <v>0</v>
      </c>
      <c r="BH234" s="109">
        <f t="shared" si="72"/>
        <v>0</v>
      </c>
      <c r="BI234" s="109">
        <f t="shared" si="73"/>
        <v>0</v>
      </c>
      <c r="BJ234" s="19" t="s">
        <v>87</v>
      </c>
      <c r="BK234" s="109">
        <f t="shared" si="74"/>
        <v>0</v>
      </c>
      <c r="BL234" s="19" t="s">
        <v>216</v>
      </c>
      <c r="BM234" s="19" t="s">
        <v>507</v>
      </c>
    </row>
    <row r="235" spans="2:65" s="1" customFormat="1" ht="38.25" customHeight="1">
      <c r="B235" s="133"/>
      <c r="C235" s="169" t="s">
        <v>508</v>
      </c>
      <c r="D235" s="169" t="s">
        <v>273</v>
      </c>
      <c r="E235" s="170" t="s">
        <v>509</v>
      </c>
      <c r="F235" s="226" t="s">
        <v>510</v>
      </c>
      <c r="G235" s="226"/>
      <c r="H235" s="226"/>
      <c r="I235" s="226"/>
      <c r="J235" s="171" t="s">
        <v>276</v>
      </c>
      <c r="K235" s="172">
        <v>359.34800000000001</v>
      </c>
      <c r="L235" s="224">
        <v>0</v>
      </c>
      <c r="M235" s="224"/>
      <c r="N235" s="232">
        <f t="shared" si="65"/>
        <v>0</v>
      </c>
      <c r="O235" s="227"/>
      <c r="P235" s="227"/>
      <c r="Q235" s="227"/>
      <c r="R235" s="136"/>
      <c r="T235" s="166" t="s">
        <v>5</v>
      </c>
      <c r="U235" s="43" t="s">
        <v>43</v>
      </c>
      <c r="V235" s="35"/>
      <c r="W235" s="167">
        <f t="shared" si="66"/>
        <v>0</v>
      </c>
      <c r="X235" s="167">
        <v>3.116E-2</v>
      </c>
      <c r="Y235" s="167">
        <f t="shared" si="67"/>
        <v>11.19728368</v>
      </c>
      <c r="Z235" s="167">
        <v>0</v>
      </c>
      <c r="AA235" s="168">
        <f t="shared" si="68"/>
        <v>0</v>
      </c>
      <c r="AR235" s="19" t="s">
        <v>277</v>
      </c>
      <c r="AT235" s="19" t="s">
        <v>273</v>
      </c>
      <c r="AU235" s="19" t="s">
        <v>87</v>
      </c>
      <c r="AY235" s="19" t="s">
        <v>153</v>
      </c>
      <c r="BE235" s="109">
        <f t="shared" si="69"/>
        <v>0</v>
      </c>
      <c r="BF235" s="109">
        <f t="shared" si="70"/>
        <v>0</v>
      </c>
      <c r="BG235" s="109">
        <f t="shared" si="71"/>
        <v>0</v>
      </c>
      <c r="BH235" s="109">
        <f t="shared" si="72"/>
        <v>0</v>
      </c>
      <c r="BI235" s="109">
        <f t="shared" si="73"/>
        <v>0</v>
      </c>
      <c r="BJ235" s="19" t="s">
        <v>87</v>
      </c>
      <c r="BK235" s="109">
        <f t="shared" si="74"/>
        <v>0</v>
      </c>
      <c r="BL235" s="19" t="s">
        <v>216</v>
      </c>
      <c r="BM235" s="19" t="s">
        <v>511</v>
      </c>
    </row>
    <row r="236" spans="2:65" s="1" customFormat="1" ht="38.25" customHeight="1">
      <c r="B236" s="133"/>
      <c r="C236" s="169" t="s">
        <v>512</v>
      </c>
      <c r="D236" s="169" t="s">
        <v>273</v>
      </c>
      <c r="E236" s="170" t="s">
        <v>513</v>
      </c>
      <c r="F236" s="226" t="s">
        <v>514</v>
      </c>
      <c r="G236" s="226"/>
      <c r="H236" s="226"/>
      <c r="I236" s="226"/>
      <c r="J236" s="171" t="s">
        <v>276</v>
      </c>
      <c r="K236" s="172">
        <v>347.64800000000002</v>
      </c>
      <c r="L236" s="224">
        <v>0</v>
      </c>
      <c r="M236" s="224"/>
      <c r="N236" s="232">
        <f t="shared" si="65"/>
        <v>0</v>
      </c>
      <c r="O236" s="227"/>
      <c r="P236" s="227"/>
      <c r="Q236" s="227"/>
      <c r="R236" s="136"/>
      <c r="T236" s="166" t="s">
        <v>5</v>
      </c>
      <c r="U236" s="43" t="s">
        <v>43</v>
      </c>
      <c r="V236" s="35"/>
      <c r="W236" s="167">
        <f t="shared" si="66"/>
        <v>0</v>
      </c>
      <c r="X236" s="167">
        <v>3.116E-2</v>
      </c>
      <c r="Y236" s="167">
        <f t="shared" si="67"/>
        <v>10.832711680000001</v>
      </c>
      <c r="Z236" s="167">
        <v>0</v>
      </c>
      <c r="AA236" s="168">
        <f t="shared" si="68"/>
        <v>0</v>
      </c>
      <c r="AR236" s="19" t="s">
        <v>277</v>
      </c>
      <c r="AT236" s="19" t="s">
        <v>273</v>
      </c>
      <c r="AU236" s="19" t="s">
        <v>87</v>
      </c>
      <c r="AY236" s="19" t="s">
        <v>153</v>
      </c>
      <c r="BE236" s="109">
        <f t="shared" si="69"/>
        <v>0</v>
      </c>
      <c r="BF236" s="109">
        <f t="shared" si="70"/>
        <v>0</v>
      </c>
      <c r="BG236" s="109">
        <f t="shared" si="71"/>
        <v>0</v>
      </c>
      <c r="BH236" s="109">
        <f t="shared" si="72"/>
        <v>0</v>
      </c>
      <c r="BI236" s="109">
        <f t="shared" si="73"/>
        <v>0</v>
      </c>
      <c r="BJ236" s="19" t="s">
        <v>87</v>
      </c>
      <c r="BK236" s="109">
        <f t="shared" si="74"/>
        <v>0</v>
      </c>
      <c r="BL236" s="19" t="s">
        <v>216</v>
      </c>
      <c r="BM236" s="19" t="s">
        <v>515</v>
      </c>
    </row>
    <row r="237" spans="2:65" s="1" customFormat="1" ht="38.25" customHeight="1">
      <c r="B237" s="133"/>
      <c r="C237" s="169" t="s">
        <v>516</v>
      </c>
      <c r="D237" s="169" t="s">
        <v>273</v>
      </c>
      <c r="E237" s="170" t="s">
        <v>517</v>
      </c>
      <c r="F237" s="226" t="s">
        <v>518</v>
      </c>
      <c r="G237" s="226"/>
      <c r="H237" s="226"/>
      <c r="I237" s="226"/>
      <c r="J237" s="171" t="s">
        <v>276</v>
      </c>
      <c r="K237" s="172">
        <v>320.08</v>
      </c>
      <c r="L237" s="224">
        <v>0</v>
      </c>
      <c r="M237" s="224"/>
      <c r="N237" s="232">
        <f t="shared" si="65"/>
        <v>0</v>
      </c>
      <c r="O237" s="227"/>
      <c r="P237" s="227"/>
      <c r="Q237" s="227"/>
      <c r="R237" s="136"/>
      <c r="T237" s="166" t="s">
        <v>5</v>
      </c>
      <c r="U237" s="43" t="s">
        <v>43</v>
      </c>
      <c r="V237" s="35"/>
      <c r="W237" s="167">
        <f t="shared" si="66"/>
        <v>0</v>
      </c>
      <c r="X237" s="167">
        <v>3.116E-2</v>
      </c>
      <c r="Y237" s="167">
        <f t="shared" si="67"/>
        <v>9.9736928000000002</v>
      </c>
      <c r="Z237" s="167">
        <v>0</v>
      </c>
      <c r="AA237" s="168">
        <f t="shared" si="68"/>
        <v>0</v>
      </c>
      <c r="AR237" s="19" t="s">
        <v>277</v>
      </c>
      <c r="AT237" s="19" t="s">
        <v>273</v>
      </c>
      <c r="AU237" s="19" t="s">
        <v>87</v>
      </c>
      <c r="AY237" s="19" t="s">
        <v>153</v>
      </c>
      <c r="BE237" s="109">
        <f t="shared" si="69"/>
        <v>0</v>
      </c>
      <c r="BF237" s="109">
        <f t="shared" si="70"/>
        <v>0</v>
      </c>
      <c r="BG237" s="109">
        <f t="shared" si="71"/>
        <v>0</v>
      </c>
      <c r="BH237" s="109">
        <f t="shared" si="72"/>
        <v>0</v>
      </c>
      <c r="BI237" s="109">
        <f t="shared" si="73"/>
        <v>0</v>
      </c>
      <c r="BJ237" s="19" t="s">
        <v>87</v>
      </c>
      <c r="BK237" s="109">
        <f t="shared" si="74"/>
        <v>0</v>
      </c>
      <c r="BL237" s="19" t="s">
        <v>216</v>
      </c>
      <c r="BM237" s="19" t="s">
        <v>519</v>
      </c>
    </row>
    <row r="238" spans="2:65" s="1" customFormat="1" ht="25.5" customHeight="1">
      <c r="B238" s="133"/>
      <c r="C238" s="162" t="s">
        <v>520</v>
      </c>
      <c r="D238" s="162" t="s">
        <v>154</v>
      </c>
      <c r="E238" s="163" t="s">
        <v>521</v>
      </c>
      <c r="F238" s="223" t="s">
        <v>522</v>
      </c>
      <c r="G238" s="223"/>
      <c r="H238" s="223"/>
      <c r="I238" s="223"/>
      <c r="J238" s="164" t="s">
        <v>157</v>
      </c>
      <c r="K238" s="165">
        <v>87.05</v>
      </c>
      <c r="L238" s="225">
        <v>0</v>
      </c>
      <c r="M238" s="225"/>
      <c r="N238" s="227">
        <f t="shared" si="65"/>
        <v>0</v>
      </c>
      <c r="O238" s="227"/>
      <c r="P238" s="227"/>
      <c r="Q238" s="227"/>
      <c r="R238" s="136"/>
      <c r="T238" s="166" t="s">
        <v>5</v>
      </c>
      <c r="U238" s="43" t="s">
        <v>43</v>
      </c>
      <c r="V238" s="35"/>
      <c r="W238" s="167">
        <f t="shared" si="66"/>
        <v>0</v>
      </c>
      <c r="X238" s="167">
        <v>0</v>
      </c>
      <c r="Y238" s="167">
        <f t="shared" si="67"/>
        <v>0</v>
      </c>
      <c r="Z238" s="167">
        <v>7.0000000000000001E-3</v>
      </c>
      <c r="AA238" s="168">
        <f t="shared" si="68"/>
        <v>0.60934999999999995</v>
      </c>
      <c r="AR238" s="19" t="s">
        <v>216</v>
      </c>
      <c r="AT238" s="19" t="s">
        <v>154</v>
      </c>
      <c r="AU238" s="19" t="s">
        <v>87</v>
      </c>
      <c r="AY238" s="19" t="s">
        <v>153</v>
      </c>
      <c r="BE238" s="109">
        <f t="shared" si="69"/>
        <v>0</v>
      </c>
      <c r="BF238" s="109">
        <f t="shared" si="70"/>
        <v>0</v>
      </c>
      <c r="BG238" s="109">
        <f t="shared" si="71"/>
        <v>0</v>
      </c>
      <c r="BH238" s="109">
        <f t="shared" si="72"/>
        <v>0</v>
      </c>
      <c r="BI238" s="109">
        <f t="shared" si="73"/>
        <v>0</v>
      </c>
      <c r="BJ238" s="19" t="s">
        <v>87</v>
      </c>
      <c r="BK238" s="109">
        <f t="shared" si="74"/>
        <v>0</v>
      </c>
      <c r="BL238" s="19" t="s">
        <v>216</v>
      </c>
      <c r="BM238" s="19" t="s">
        <v>523</v>
      </c>
    </row>
    <row r="239" spans="2:65" s="1" customFormat="1" ht="25.5" customHeight="1">
      <c r="B239" s="133"/>
      <c r="C239" s="162" t="s">
        <v>524</v>
      </c>
      <c r="D239" s="162" t="s">
        <v>154</v>
      </c>
      <c r="E239" s="163" t="s">
        <v>525</v>
      </c>
      <c r="F239" s="223" t="s">
        <v>526</v>
      </c>
      <c r="G239" s="223"/>
      <c r="H239" s="223"/>
      <c r="I239" s="223"/>
      <c r="J239" s="164" t="s">
        <v>276</v>
      </c>
      <c r="K239" s="165">
        <v>6481.3069999999998</v>
      </c>
      <c r="L239" s="225">
        <v>0</v>
      </c>
      <c r="M239" s="225"/>
      <c r="N239" s="227">
        <f t="shared" si="65"/>
        <v>0</v>
      </c>
      <c r="O239" s="227"/>
      <c r="P239" s="227"/>
      <c r="Q239" s="227"/>
      <c r="R239" s="136"/>
      <c r="T239" s="166" t="s">
        <v>5</v>
      </c>
      <c r="U239" s="43" t="s">
        <v>43</v>
      </c>
      <c r="V239" s="35"/>
      <c r="W239" s="167">
        <f t="shared" si="66"/>
        <v>0</v>
      </c>
      <c r="X239" s="167">
        <v>6.0000000000000002E-5</v>
      </c>
      <c r="Y239" s="167">
        <f t="shared" si="67"/>
        <v>0.38887842</v>
      </c>
      <c r="Z239" s="167">
        <v>0</v>
      </c>
      <c r="AA239" s="168">
        <f t="shared" si="68"/>
        <v>0</v>
      </c>
      <c r="AR239" s="19" t="s">
        <v>216</v>
      </c>
      <c r="AT239" s="19" t="s">
        <v>154</v>
      </c>
      <c r="AU239" s="19" t="s">
        <v>87</v>
      </c>
      <c r="AY239" s="19" t="s">
        <v>153</v>
      </c>
      <c r="BE239" s="109">
        <f t="shared" si="69"/>
        <v>0</v>
      </c>
      <c r="BF239" s="109">
        <f t="shared" si="70"/>
        <v>0</v>
      </c>
      <c r="BG239" s="109">
        <f t="shared" si="71"/>
        <v>0</v>
      </c>
      <c r="BH239" s="109">
        <f t="shared" si="72"/>
        <v>0</v>
      </c>
      <c r="BI239" s="109">
        <f t="shared" si="73"/>
        <v>0</v>
      </c>
      <c r="BJ239" s="19" t="s">
        <v>87</v>
      </c>
      <c r="BK239" s="109">
        <f t="shared" si="74"/>
        <v>0</v>
      </c>
      <c r="BL239" s="19" t="s">
        <v>216</v>
      </c>
      <c r="BM239" s="19" t="s">
        <v>527</v>
      </c>
    </row>
    <row r="240" spans="2:65" s="1" customFormat="1" ht="38.25" customHeight="1">
      <c r="B240" s="133"/>
      <c r="C240" s="169" t="s">
        <v>528</v>
      </c>
      <c r="D240" s="169" t="s">
        <v>273</v>
      </c>
      <c r="E240" s="170" t="s">
        <v>529</v>
      </c>
      <c r="F240" s="226" t="s">
        <v>530</v>
      </c>
      <c r="G240" s="226"/>
      <c r="H240" s="226"/>
      <c r="I240" s="226"/>
      <c r="J240" s="171" t="s">
        <v>276</v>
      </c>
      <c r="K240" s="172">
        <v>6481.3069999999998</v>
      </c>
      <c r="L240" s="224">
        <v>0</v>
      </c>
      <c r="M240" s="224"/>
      <c r="N240" s="232">
        <f t="shared" si="65"/>
        <v>0</v>
      </c>
      <c r="O240" s="227"/>
      <c r="P240" s="227"/>
      <c r="Q240" s="227"/>
      <c r="R240" s="136"/>
      <c r="T240" s="166" t="s">
        <v>5</v>
      </c>
      <c r="U240" s="43" t="s">
        <v>43</v>
      </c>
      <c r="V240" s="35"/>
      <c r="W240" s="167">
        <f t="shared" si="66"/>
        <v>0</v>
      </c>
      <c r="X240" s="167">
        <v>1</v>
      </c>
      <c r="Y240" s="167">
        <f t="shared" si="67"/>
        <v>6481.3069999999998</v>
      </c>
      <c r="Z240" s="167">
        <v>0</v>
      </c>
      <c r="AA240" s="168">
        <f t="shared" si="68"/>
        <v>0</v>
      </c>
      <c r="AR240" s="19" t="s">
        <v>277</v>
      </c>
      <c r="AT240" s="19" t="s">
        <v>273</v>
      </c>
      <c r="AU240" s="19" t="s">
        <v>87</v>
      </c>
      <c r="AY240" s="19" t="s">
        <v>153</v>
      </c>
      <c r="BE240" s="109">
        <f t="shared" si="69"/>
        <v>0</v>
      </c>
      <c r="BF240" s="109">
        <f t="shared" si="70"/>
        <v>0</v>
      </c>
      <c r="BG240" s="109">
        <f t="shared" si="71"/>
        <v>0</v>
      </c>
      <c r="BH240" s="109">
        <f t="shared" si="72"/>
        <v>0</v>
      </c>
      <c r="BI240" s="109">
        <f t="shared" si="73"/>
        <v>0</v>
      </c>
      <c r="BJ240" s="19" t="s">
        <v>87</v>
      </c>
      <c r="BK240" s="109">
        <f t="shared" si="74"/>
        <v>0</v>
      </c>
      <c r="BL240" s="19" t="s">
        <v>216</v>
      </c>
      <c r="BM240" s="19" t="s">
        <v>531</v>
      </c>
    </row>
    <row r="241" spans="2:65" s="1" customFormat="1" ht="38.25" customHeight="1">
      <c r="B241" s="133"/>
      <c r="C241" s="162" t="s">
        <v>532</v>
      </c>
      <c r="D241" s="162" t="s">
        <v>154</v>
      </c>
      <c r="E241" s="163" t="s">
        <v>533</v>
      </c>
      <c r="F241" s="223" t="s">
        <v>534</v>
      </c>
      <c r="G241" s="223"/>
      <c r="H241" s="223"/>
      <c r="I241" s="223"/>
      <c r="J241" s="164" t="s">
        <v>301</v>
      </c>
      <c r="K241" s="173">
        <v>0</v>
      </c>
      <c r="L241" s="225">
        <v>0</v>
      </c>
      <c r="M241" s="225"/>
      <c r="N241" s="227">
        <f t="shared" si="65"/>
        <v>0</v>
      </c>
      <c r="O241" s="227"/>
      <c r="P241" s="227"/>
      <c r="Q241" s="227"/>
      <c r="R241" s="136"/>
      <c r="T241" s="166" t="s">
        <v>5</v>
      </c>
      <c r="U241" s="43" t="s">
        <v>43</v>
      </c>
      <c r="V241" s="35"/>
      <c r="W241" s="167">
        <f t="shared" si="66"/>
        <v>0</v>
      </c>
      <c r="X241" s="167">
        <v>0</v>
      </c>
      <c r="Y241" s="167">
        <f t="shared" si="67"/>
        <v>0</v>
      </c>
      <c r="Z241" s="167">
        <v>0</v>
      </c>
      <c r="AA241" s="168">
        <f t="shared" si="68"/>
        <v>0</v>
      </c>
      <c r="AR241" s="19" t="s">
        <v>216</v>
      </c>
      <c r="AT241" s="19" t="s">
        <v>154</v>
      </c>
      <c r="AU241" s="19" t="s">
        <v>87</v>
      </c>
      <c r="AY241" s="19" t="s">
        <v>153</v>
      </c>
      <c r="BE241" s="109">
        <f t="shared" si="69"/>
        <v>0</v>
      </c>
      <c r="BF241" s="109">
        <f t="shared" si="70"/>
        <v>0</v>
      </c>
      <c r="BG241" s="109">
        <f t="shared" si="71"/>
        <v>0</v>
      </c>
      <c r="BH241" s="109">
        <f t="shared" si="72"/>
        <v>0</v>
      </c>
      <c r="BI241" s="109">
        <f t="shared" si="73"/>
        <v>0</v>
      </c>
      <c r="BJ241" s="19" t="s">
        <v>87</v>
      </c>
      <c r="BK241" s="109">
        <f t="shared" si="74"/>
        <v>0</v>
      </c>
      <c r="BL241" s="19" t="s">
        <v>216</v>
      </c>
      <c r="BM241" s="19" t="s">
        <v>535</v>
      </c>
    </row>
    <row r="242" spans="2:65" s="10" customFormat="1" ht="29.85" customHeight="1">
      <c r="B242" s="151"/>
      <c r="C242" s="152"/>
      <c r="D242" s="161" t="s">
        <v>128</v>
      </c>
      <c r="E242" s="161"/>
      <c r="F242" s="161"/>
      <c r="G242" s="161"/>
      <c r="H242" s="161"/>
      <c r="I242" s="161"/>
      <c r="J242" s="161"/>
      <c r="K242" s="161"/>
      <c r="L242" s="161"/>
      <c r="M242" s="161"/>
      <c r="N242" s="228">
        <f>BK242</f>
        <v>0</v>
      </c>
      <c r="O242" s="229"/>
      <c r="P242" s="229"/>
      <c r="Q242" s="229"/>
      <c r="R242" s="154"/>
      <c r="T242" s="155"/>
      <c r="U242" s="152"/>
      <c r="V242" s="152"/>
      <c r="W242" s="156">
        <f>SUM(W243:W244)</f>
        <v>0</v>
      </c>
      <c r="X242" s="152"/>
      <c r="Y242" s="156">
        <f>SUM(Y243:Y244)</f>
        <v>9.3231270000000005E-2</v>
      </c>
      <c r="Z242" s="152"/>
      <c r="AA242" s="157">
        <f>SUM(AA243:AA244)</f>
        <v>0</v>
      </c>
      <c r="AR242" s="158" t="s">
        <v>87</v>
      </c>
      <c r="AT242" s="159" t="s">
        <v>75</v>
      </c>
      <c r="AU242" s="159" t="s">
        <v>82</v>
      </c>
      <c r="AY242" s="158" t="s">
        <v>153</v>
      </c>
      <c r="BK242" s="160">
        <f>SUM(BK243:BK244)</f>
        <v>0</v>
      </c>
    </row>
    <row r="243" spans="2:65" s="1" customFormat="1" ht="25.5" customHeight="1">
      <c r="B243" s="133"/>
      <c r="C243" s="162" t="s">
        <v>536</v>
      </c>
      <c r="D243" s="162" t="s">
        <v>154</v>
      </c>
      <c r="E243" s="163" t="s">
        <v>537</v>
      </c>
      <c r="F243" s="223" t="s">
        <v>538</v>
      </c>
      <c r="G243" s="223"/>
      <c r="H243" s="223"/>
      <c r="I243" s="223"/>
      <c r="J243" s="164" t="s">
        <v>162</v>
      </c>
      <c r="K243" s="165">
        <v>61.973999999999997</v>
      </c>
      <c r="L243" s="225">
        <v>0</v>
      </c>
      <c r="M243" s="225"/>
      <c r="N243" s="227">
        <f>ROUND(L243*K243,2)</f>
        <v>0</v>
      </c>
      <c r="O243" s="227"/>
      <c r="P243" s="227"/>
      <c r="Q243" s="227"/>
      <c r="R243" s="136"/>
      <c r="T243" s="166" t="s">
        <v>5</v>
      </c>
      <c r="U243" s="43" t="s">
        <v>43</v>
      </c>
      <c r="V243" s="35"/>
      <c r="W243" s="167">
        <f>V243*K243</f>
        <v>0</v>
      </c>
      <c r="X243" s="167">
        <v>3.2000000000000003E-4</v>
      </c>
      <c r="Y243" s="167">
        <f>X243*K243</f>
        <v>1.9831680000000001E-2</v>
      </c>
      <c r="Z243" s="167">
        <v>0</v>
      </c>
      <c r="AA243" s="168">
        <f>Z243*K243</f>
        <v>0</v>
      </c>
      <c r="AR243" s="19" t="s">
        <v>216</v>
      </c>
      <c r="AT243" s="19" t="s">
        <v>154</v>
      </c>
      <c r="AU243" s="19" t="s">
        <v>87</v>
      </c>
      <c r="AY243" s="19" t="s">
        <v>153</v>
      </c>
      <c r="BE243" s="109">
        <f>IF(U243="základná",N243,0)</f>
        <v>0</v>
      </c>
      <c r="BF243" s="109">
        <f>IF(U243="znížená",N243,0)</f>
        <v>0</v>
      </c>
      <c r="BG243" s="109">
        <f>IF(U243="zákl. prenesená",N243,0)</f>
        <v>0</v>
      </c>
      <c r="BH243" s="109">
        <f>IF(U243="zníž. prenesená",N243,0)</f>
        <v>0</v>
      </c>
      <c r="BI243" s="109">
        <f>IF(U243="nulová",N243,0)</f>
        <v>0</v>
      </c>
      <c r="BJ243" s="19" t="s">
        <v>87</v>
      </c>
      <c r="BK243" s="109">
        <f>ROUND(L243*K243,2)</f>
        <v>0</v>
      </c>
      <c r="BL243" s="19" t="s">
        <v>216</v>
      </c>
      <c r="BM243" s="19" t="s">
        <v>539</v>
      </c>
    </row>
    <row r="244" spans="2:65" s="1" customFormat="1" ht="25.5" customHeight="1">
      <c r="B244" s="133"/>
      <c r="C244" s="162" t="s">
        <v>540</v>
      </c>
      <c r="D244" s="162" t="s">
        <v>154</v>
      </c>
      <c r="E244" s="163" t="s">
        <v>541</v>
      </c>
      <c r="F244" s="223" t="s">
        <v>542</v>
      </c>
      <c r="G244" s="223"/>
      <c r="H244" s="223"/>
      <c r="I244" s="223"/>
      <c r="J244" s="164" t="s">
        <v>162</v>
      </c>
      <c r="K244" s="165">
        <v>222.423</v>
      </c>
      <c r="L244" s="225">
        <v>0</v>
      </c>
      <c r="M244" s="225"/>
      <c r="N244" s="227">
        <f>ROUND(L244*K244,2)</f>
        <v>0</v>
      </c>
      <c r="O244" s="227"/>
      <c r="P244" s="227"/>
      <c r="Q244" s="227"/>
      <c r="R244" s="136"/>
      <c r="T244" s="166" t="s">
        <v>5</v>
      </c>
      <c r="U244" s="43" t="s">
        <v>43</v>
      </c>
      <c r="V244" s="35"/>
      <c r="W244" s="167">
        <f>V244*K244</f>
        <v>0</v>
      </c>
      <c r="X244" s="167">
        <v>3.3E-4</v>
      </c>
      <c r="Y244" s="167">
        <f>X244*K244</f>
        <v>7.3399590000000001E-2</v>
      </c>
      <c r="Z244" s="167">
        <v>0</v>
      </c>
      <c r="AA244" s="168">
        <f>Z244*K244</f>
        <v>0</v>
      </c>
      <c r="AR244" s="19" t="s">
        <v>216</v>
      </c>
      <c r="AT244" s="19" t="s">
        <v>154</v>
      </c>
      <c r="AU244" s="19" t="s">
        <v>87</v>
      </c>
      <c r="AY244" s="19" t="s">
        <v>153</v>
      </c>
      <c r="BE244" s="109">
        <f>IF(U244="základná",N244,0)</f>
        <v>0</v>
      </c>
      <c r="BF244" s="109">
        <f>IF(U244="znížená",N244,0)</f>
        <v>0</v>
      </c>
      <c r="BG244" s="109">
        <f>IF(U244="zákl. prenesená",N244,0)</f>
        <v>0</v>
      </c>
      <c r="BH244" s="109">
        <f>IF(U244="zníž. prenesená",N244,0)</f>
        <v>0</v>
      </c>
      <c r="BI244" s="109">
        <f>IF(U244="nulová",N244,0)</f>
        <v>0</v>
      </c>
      <c r="BJ244" s="19" t="s">
        <v>87</v>
      </c>
      <c r="BK244" s="109">
        <f>ROUND(L244*K244,2)</f>
        <v>0</v>
      </c>
      <c r="BL244" s="19" t="s">
        <v>216</v>
      </c>
      <c r="BM244" s="19" t="s">
        <v>543</v>
      </c>
    </row>
    <row r="245" spans="2:65" s="10" customFormat="1" ht="29.85" customHeight="1">
      <c r="B245" s="151"/>
      <c r="C245" s="152"/>
      <c r="D245" s="161" t="s">
        <v>129</v>
      </c>
      <c r="E245" s="161"/>
      <c r="F245" s="161"/>
      <c r="G245" s="161"/>
      <c r="H245" s="161"/>
      <c r="I245" s="161"/>
      <c r="J245" s="161"/>
      <c r="K245" s="161"/>
      <c r="L245" s="161"/>
      <c r="M245" s="161"/>
      <c r="N245" s="228">
        <f>BK245</f>
        <v>0</v>
      </c>
      <c r="O245" s="229"/>
      <c r="P245" s="229"/>
      <c r="Q245" s="229"/>
      <c r="R245" s="154"/>
      <c r="T245" s="155"/>
      <c r="U245" s="152"/>
      <c r="V245" s="152"/>
      <c r="W245" s="156">
        <f>SUM(W246:W247)</f>
        <v>0</v>
      </c>
      <c r="X245" s="152"/>
      <c r="Y245" s="156">
        <f>SUM(Y246:Y247)</f>
        <v>7.8375000000000005E-4</v>
      </c>
      <c r="Z245" s="152"/>
      <c r="AA245" s="157">
        <f>SUM(AA246:AA247)</f>
        <v>0</v>
      </c>
      <c r="AR245" s="158" t="s">
        <v>87</v>
      </c>
      <c r="AT245" s="159" t="s">
        <v>75</v>
      </c>
      <c r="AU245" s="159" t="s">
        <v>82</v>
      </c>
      <c r="AY245" s="158" t="s">
        <v>153</v>
      </c>
      <c r="BK245" s="160">
        <f>SUM(BK246:BK247)</f>
        <v>0</v>
      </c>
    </row>
    <row r="246" spans="2:65" s="1" customFormat="1" ht="38.25" customHeight="1">
      <c r="B246" s="133"/>
      <c r="C246" s="162" t="s">
        <v>544</v>
      </c>
      <c r="D246" s="162" t="s">
        <v>154</v>
      </c>
      <c r="E246" s="163" t="s">
        <v>545</v>
      </c>
      <c r="F246" s="223" t="s">
        <v>546</v>
      </c>
      <c r="G246" s="223"/>
      <c r="H246" s="223"/>
      <c r="I246" s="223"/>
      <c r="J246" s="164" t="s">
        <v>162</v>
      </c>
      <c r="K246" s="165">
        <v>2.375</v>
      </c>
      <c r="L246" s="225">
        <v>0</v>
      </c>
      <c r="M246" s="225"/>
      <c r="N246" s="227">
        <f>ROUND(L246*K246,2)</f>
        <v>0</v>
      </c>
      <c r="O246" s="227"/>
      <c r="P246" s="227"/>
      <c r="Q246" s="227"/>
      <c r="R246" s="136"/>
      <c r="T246" s="166" t="s">
        <v>5</v>
      </c>
      <c r="U246" s="43" t="s">
        <v>43</v>
      </c>
      <c r="V246" s="35"/>
      <c r="W246" s="167">
        <f>V246*K246</f>
        <v>0</v>
      </c>
      <c r="X246" s="167">
        <v>1.2E-4</v>
      </c>
      <c r="Y246" s="167">
        <f>X246*K246</f>
        <v>2.8499999999999999E-4</v>
      </c>
      <c r="Z246" s="167">
        <v>0</v>
      </c>
      <c r="AA246" s="168">
        <f>Z246*K246</f>
        <v>0</v>
      </c>
      <c r="AR246" s="19" t="s">
        <v>216</v>
      </c>
      <c r="AT246" s="19" t="s">
        <v>154</v>
      </c>
      <c r="AU246" s="19" t="s">
        <v>87</v>
      </c>
      <c r="AY246" s="19" t="s">
        <v>153</v>
      </c>
      <c r="BE246" s="109">
        <f>IF(U246="základná",N246,0)</f>
        <v>0</v>
      </c>
      <c r="BF246" s="109">
        <f>IF(U246="znížená",N246,0)</f>
        <v>0</v>
      </c>
      <c r="BG246" s="109">
        <f>IF(U246="zákl. prenesená",N246,0)</f>
        <v>0</v>
      </c>
      <c r="BH246" s="109">
        <f>IF(U246="zníž. prenesená",N246,0)</f>
        <v>0</v>
      </c>
      <c r="BI246" s="109">
        <f>IF(U246="nulová",N246,0)</f>
        <v>0</v>
      </c>
      <c r="BJ246" s="19" t="s">
        <v>87</v>
      </c>
      <c r="BK246" s="109">
        <f>ROUND(L246*K246,2)</f>
        <v>0</v>
      </c>
      <c r="BL246" s="19" t="s">
        <v>216</v>
      </c>
      <c r="BM246" s="19" t="s">
        <v>547</v>
      </c>
    </row>
    <row r="247" spans="2:65" s="1" customFormat="1" ht="38.25" customHeight="1">
      <c r="B247" s="133"/>
      <c r="C247" s="162" t="s">
        <v>548</v>
      </c>
      <c r="D247" s="162" t="s">
        <v>154</v>
      </c>
      <c r="E247" s="163" t="s">
        <v>549</v>
      </c>
      <c r="F247" s="223" t="s">
        <v>550</v>
      </c>
      <c r="G247" s="223"/>
      <c r="H247" s="223"/>
      <c r="I247" s="223"/>
      <c r="J247" s="164" t="s">
        <v>162</v>
      </c>
      <c r="K247" s="165">
        <v>2.375</v>
      </c>
      <c r="L247" s="225">
        <v>0</v>
      </c>
      <c r="M247" s="225"/>
      <c r="N247" s="227">
        <f>ROUND(L247*K247,2)</f>
        <v>0</v>
      </c>
      <c r="O247" s="227"/>
      <c r="P247" s="227"/>
      <c r="Q247" s="227"/>
      <c r="R247" s="136"/>
      <c r="T247" s="166" t="s">
        <v>5</v>
      </c>
      <c r="U247" s="43" t="s">
        <v>43</v>
      </c>
      <c r="V247" s="35"/>
      <c r="W247" s="167">
        <f>V247*K247</f>
        <v>0</v>
      </c>
      <c r="X247" s="167">
        <v>2.1000000000000001E-4</v>
      </c>
      <c r="Y247" s="167">
        <f>X247*K247</f>
        <v>4.9875000000000006E-4</v>
      </c>
      <c r="Z247" s="167">
        <v>0</v>
      </c>
      <c r="AA247" s="168">
        <f>Z247*K247</f>
        <v>0</v>
      </c>
      <c r="AR247" s="19" t="s">
        <v>216</v>
      </c>
      <c r="AT247" s="19" t="s">
        <v>154</v>
      </c>
      <c r="AU247" s="19" t="s">
        <v>87</v>
      </c>
      <c r="AY247" s="19" t="s">
        <v>153</v>
      </c>
      <c r="BE247" s="109">
        <f>IF(U247="základná",N247,0)</f>
        <v>0</v>
      </c>
      <c r="BF247" s="109">
        <f>IF(U247="znížená",N247,0)</f>
        <v>0</v>
      </c>
      <c r="BG247" s="109">
        <f>IF(U247="zákl. prenesená",N247,0)</f>
        <v>0</v>
      </c>
      <c r="BH247" s="109">
        <f>IF(U247="zníž. prenesená",N247,0)</f>
        <v>0</v>
      </c>
      <c r="BI247" s="109">
        <f>IF(U247="nulová",N247,0)</f>
        <v>0</v>
      </c>
      <c r="BJ247" s="19" t="s">
        <v>87</v>
      </c>
      <c r="BK247" s="109">
        <f>ROUND(L247*K247,2)</f>
        <v>0</v>
      </c>
      <c r="BL247" s="19" t="s">
        <v>216</v>
      </c>
      <c r="BM247" s="19" t="s">
        <v>551</v>
      </c>
    </row>
    <row r="248" spans="2:65" s="1" customFormat="1" ht="49.9" customHeight="1">
      <c r="B248" s="34"/>
      <c r="C248" s="35"/>
      <c r="D248" s="153" t="s">
        <v>552</v>
      </c>
      <c r="E248" s="35"/>
      <c r="F248" s="35"/>
      <c r="G248" s="35"/>
      <c r="H248" s="35"/>
      <c r="I248" s="35"/>
      <c r="J248" s="35"/>
      <c r="K248" s="35"/>
      <c r="L248" s="35"/>
      <c r="M248" s="35"/>
      <c r="N248" s="230">
        <f>BK248</f>
        <v>0</v>
      </c>
      <c r="O248" s="231"/>
      <c r="P248" s="231"/>
      <c r="Q248" s="231"/>
      <c r="R248" s="36"/>
      <c r="T248" s="174"/>
      <c r="U248" s="55"/>
      <c r="V248" s="55"/>
      <c r="W248" s="55"/>
      <c r="X248" s="55"/>
      <c r="Y248" s="55"/>
      <c r="Z248" s="55"/>
      <c r="AA248" s="57"/>
      <c r="AT248" s="19" t="s">
        <v>75</v>
      </c>
      <c r="AU248" s="19" t="s">
        <v>76</v>
      </c>
      <c r="AY248" s="19" t="s">
        <v>553</v>
      </c>
      <c r="BK248" s="109">
        <v>0</v>
      </c>
    </row>
    <row r="249" spans="2:65" s="1" customFormat="1" ht="6.95" customHeight="1">
      <c r="B249" s="58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60"/>
    </row>
  </sheetData>
  <mergeCells count="393">
    <mergeCell ref="N194:Q194"/>
    <mergeCell ref="N195:Q195"/>
    <mergeCell ref="N197:Q197"/>
    <mergeCell ref="N198:Q198"/>
    <mergeCell ref="N199:Q199"/>
    <mergeCell ref="N200:Q200"/>
    <mergeCell ref="N201:Q201"/>
    <mergeCell ref="N203:Q203"/>
    <mergeCell ref="N204:Q204"/>
    <mergeCell ref="N196:Q196"/>
    <mergeCell ref="N202:Q202"/>
    <mergeCell ref="N177:Q177"/>
    <mergeCell ref="N178:Q178"/>
    <mergeCell ref="N183:Q183"/>
    <mergeCell ref="N179:Q179"/>
    <mergeCell ref="N180:Q180"/>
    <mergeCell ref="N181:Q181"/>
    <mergeCell ref="N182:Q182"/>
    <mergeCell ref="N184:Q184"/>
    <mergeCell ref="N185:Q185"/>
    <mergeCell ref="F228:I228"/>
    <mergeCell ref="F229:I229"/>
    <mergeCell ref="F230:I230"/>
    <mergeCell ref="F231:I231"/>
    <mergeCell ref="F233:I233"/>
    <mergeCell ref="F234:I234"/>
    <mergeCell ref="L219:M219"/>
    <mergeCell ref="L221:M221"/>
    <mergeCell ref="L220:M220"/>
    <mergeCell ref="L222:M222"/>
    <mergeCell ref="L223:M223"/>
    <mergeCell ref="L224:M224"/>
    <mergeCell ref="L225:M225"/>
    <mergeCell ref="L226:M226"/>
    <mergeCell ref="L227:M227"/>
    <mergeCell ref="L228:M228"/>
    <mergeCell ref="L229:M229"/>
    <mergeCell ref="L230:M230"/>
    <mergeCell ref="L231:M231"/>
    <mergeCell ref="L233:M233"/>
    <mergeCell ref="L234:M234"/>
    <mergeCell ref="N222:Q222"/>
    <mergeCell ref="N223:Q223"/>
    <mergeCell ref="N224:Q224"/>
    <mergeCell ref="N225:Q225"/>
    <mergeCell ref="N226:Q226"/>
    <mergeCell ref="N227:Q227"/>
    <mergeCell ref="N218:Q218"/>
    <mergeCell ref="F219:I219"/>
    <mergeCell ref="F221:I221"/>
    <mergeCell ref="F220:I220"/>
    <mergeCell ref="F222:I222"/>
    <mergeCell ref="F223:I223"/>
    <mergeCell ref="F224:I224"/>
    <mergeCell ref="F225:I225"/>
    <mergeCell ref="F226:I226"/>
    <mergeCell ref="F227:I227"/>
    <mergeCell ref="N212:Q212"/>
    <mergeCell ref="N213:Q213"/>
    <mergeCell ref="N214:Q214"/>
    <mergeCell ref="N215:Q215"/>
    <mergeCell ref="N216:Q216"/>
    <mergeCell ref="N217:Q217"/>
    <mergeCell ref="N219:Q219"/>
    <mergeCell ref="N220:Q220"/>
    <mergeCell ref="N221:Q221"/>
    <mergeCell ref="F212:I212"/>
    <mergeCell ref="F213:I213"/>
    <mergeCell ref="F214:I214"/>
    <mergeCell ref="F215:I215"/>
    <mergeCell ref="F216:I216"/>
    <mergeCell ref="F217:I217"/>
    <mergeCell ref="L203:M203"/>
    <mergeCell ref="L204:M204"/>
    <mergeCell ref="L206:M206"/>
    <mergeCell ref="L207:M207"/>
    <mergeCell ref="L208:M208"/>
    <mergeCell ref="L209:M209"/>
    <mergeCell ref="L210:M210"/>
    <mergeCell ref="L211:M211"/>
    <mergeCell ref="L212:M212"/>
    <mergeCell ref="L213:M213"/>
    <mergeCell ref="L214:M214"/>
    <mergeCell ref="L215:M215"/>
    <mergeCell ref="L216:M216"/>
    <mergeCell ref="L217:M217"/>
    <mergeCell ref="N211:Q211"/>
    <mergeCell ref="N210:Q210"/>
    <mergeCell ref="F203:I203"/>
    <mergeCell ref="F204:I204"/>
    <mergeCell ref="F206:I206"/>
    <mergeCell ref="F207:I207"/>
    <mergeCell ref="F208:I208"/>
    <mergeCell ref="F209:I209"/>
    <mergeCell ref="F210:I210"/>
    <mergeCell ref="F211:I211"/>
    <mergeCell ref="N206:Q206"/>
    <mergeCell ref="N207:Q207"/>
    <mergeCell ref="N208:Q208"/>
    <mergeCell ref="N209:Q209"/>
    <mergeCell ref="N205:Q205"/>
    <mergeCell ref="F194:I194"/>
    <mergeCell ref="F195:I195"/>
    <mergeCell ref="F197:I197"/>
    <mergeCell ref="F198:I198"/>
    <mergeCell ref="F199:I199"/>
    <mergeCell ref="F200:I200"/>
    <mergeCell ref="F201:I201"/>
    <mergeCell ref="L185:M185"/>
    <mergeCell ref="L186:M186"/>
    <mergeCell ref="L187:M187"/>
    <mergeCell ref="L188:M188"/>
    <mergeCell ref="L189:M189"/>
    <mergeCell ref="L190:M190"/>
    <mergeCell ref="L191:M191"/>
    <mergeCell ref="L192:M192"/>
    <mergeCell ref="L194:M194"/>
    <mergeCell ref="L195:M195"/>
    <mergeCell ref="L197:M197"/>
    <mergeCell ref="L198:M198"/>
    <mergeCell ref="L199:M199"/>
    <mergeCell ref="L200:M200"/>
    <mergeCell ref="L201:M201"/>
    <mergeCell ref="N193:Q193"/>
    <mergeCell ref="N192:Q192"/>
    <mergeCell ref="F185:I185"/>
    <mergeCell ref="F186:I186"/>
    <mergeCell ref="F187:I187"/>
    <mergeCell ref="F188:I188"/>
    <mergeCell ref="F189:I189"/>
    <mergeCell ref="F190:I190"/>
    <mergeCell ref="F191:I191"/>
    <mergeCell ref="F192:I192"/>
    <mergeCell ref="N186:Q186"/>
    <mergeCell ref="N187:Q187"/>
    <mergeCell ref="N188:Q188"/>
    <mergeCell ref="N189:Q189"/>
    <mergeCell ref="N190:Q190"/>
    <mergeCell ref="N191:Q191"/>
    <mergeCell ref="F178:I178"/>
    <mergeCell ref="F179:I179"/>
    <mergeCell ref="F180:I180"/>
    <mergeCell ref="F181:I181"/>
    <mergeCell ref="F182:I182"/>
    <mergeCell ref="F183:I183"/>
    <mergeCell ref="F184:I184"/>
    <mergeCell ref="L169:M169"/>
    <mergeCell ref="L175:M175"/>
    <mergeCell ref="L170:M170"/>
    <mergeCell ref="L171:M171"/>
    <mergeCell ref="L172:M172"/>
    <mergeCell ref="L173:M173"/>
    <mergeCell ref="L174:M174"/>
    <mergeCell ref="L176:M176"/>
    <mergeCell ref="L178:M178"/>
    <mergeCell ref="L179:M179"/>
    <mergeCell ref="L180:M180"/>
    <mergeCell ref="L181:M181"/>
    <mergeCell ref="L182:M182"/>
    <mergeCell ref="L183:M183"/>
    <mergeCell ref="L184:M184"/>
    <mergeCell ref="N173:Q173"/>
    <mergeCell ref="N174:Q174"/>
    <mergeCell ref="N175:Q175"/>
    <mergeCell ref="N176:Q176"/>
    <mergeCell ref="F169:I169"/>
    <mergeCell ref="F173:I173"/>
    <mergeCell ref="F171:I171"/>
    <mergeCell ref="F170:I170"/>
    <mergeCell ref="F172:I172"/>
    <mergeCell ref="F174:I174"/>
    <mergeCell ref="F175:I175"/>
    <mergeCell ref="F176:I176"/>
    <mergeCell ref="N166:Q166"/>
    <mergeCell ref="N167:Q167"/>
    <mergeCell ref="F168:I168"/>
    <mergeCell ref="L168:M168"/>
    <mergeCell ref="N168:Q168"/>
    <mergeCell ref="N169:Q169"/>
    <mergeCell ref="N170:Q170"/>
    <mergeCell ref="N171:Q171"/>
    <mergeCell ref="N172:Q172"/>
    <mergeCell ref="L162:M162"/>
    <mergeCell ref="N162:Q162"/>
    <mergeCell ref="L163:M163"/>
    <mergeCell ref="N163:Q163"/>
    <mergeCell ref="F162:I162"/>
    <mergeCell ref="F165:I165"/>
    <mergeCell ref="F163:I163"/>
    <mergeCell ref="L165:M165"/>
    <mergeCell ref="N165:Q165"/>
    <mergeCell ref="N164:Q164"/>
    <mergeCell ref="F159:I159"/>
    <mergeCell ref="F161:I161"/>
    <mergeCell ref="L159:M159"/>
    <mergeCell ref="N159:Q159"/>
    <mergeCell ref="F160:I160"/>
    <mergeCell ref="L160:M160"/>
    <mergeCell ref="N160:Q160"/>
    <mergeCell ref="L161:M161"/>
    <mergeCell ref="N161:Q161"/>
    <mergeCell ref="F156:I156"/>
    <mergeCell ref="F158:I158"/>
    <mergeCell ref="L156:M156"/>
    <mergeCell ref="N156:Q156"/>
    <mergeCell ref="F157:I157"/>
    <mergeCell ref="L157:M157"/>
    <mergeCell ref="N157:Q157"/>
    <mergeCell ref="L158:M158"/>
    <mergeCell ref="N158:Q158"/>
    <mergeCell ref="F153:I153"/>
    <mergeCell ref="F155:I155"/>
    <mergeCell ref="L153:M153"/>
    <mergeCell ref="N153:Q153"/>
    <mergeCell ref="F154:I154"/>
    <mergeCell ref="L154:M154"/>
    <mergeCell ref="N154:Q154"/>
    <mergeCell ref="L155:M155"/>
    <mergeCell ref="N155:Q155"/>
    <mergeCell ref="F150:I150"/>
    <mergeCell ref="F152:I152"/>
    <mergeCell ref="L150:M150"/>
    <mergeCell ref="N150:Q150"/>
    <mergeCell ref="F151:I151"/>
    <mergeCell ref="L151:M151"/>
    <mergeCell ref="N151:Q151"/>
    <mergeCell ref="L152:M152"/>
    <mergeCell ref="N152:Q152"/>
    <mergeCell ref="N146:Q146"/>
    <mergeCell ref="F147:I147"/>
    <mergeCell ref="F149:I149"/>
    <mergeCell ref="L147:M147"/>
    <mergeCell ref="N147:Q147"/>
    <mergeCell ref="F148:I148"/>
    <mergeCell ref="L148:M148"/>
    <mergeCell ref="N148:Q148"/>
    <mergeCell ref="L149:M149"/>
    <mergeCell ref="N149:Q149"/>
    <mergeCell ref="F143:I143"/>
    <mergeCell ref="F145:I145"/>
    <mergeCell ref="L143:M143"/>
    <mergeCell ref="N143:Q143"/>
    <mergeCell ref="F144:I144"/>
    <mergeCell ref="L144:M144"/>
    <mergeCell ref="N144:Q144"/>
    <mergeCell ref="L145:M145"/>
    <mergeCell ref="N145:Q145"/>
    <mergeCell ref="F140:I140"/>
    <mergeCell ref="F142:I142"/>
    <mergeCell ref="F141:I141"/>
    <mergeCell ref="L140:M140"/>
    <mergeCell ref="N140:Q140"/>
    <mergeCell ref="L141:M141"/>
    <mergeCell ref="N141:Q141"/>
    <mergeCell ref="L142:M142"/>
    <mergeCell ref="N142:Q142"/>
    <mergeCell ref="F138:I138"/>
    <mergeCell ref="L136:M136"/>
    <mergeCell ref="N136:Q136"/>
    <mergeCell ref="F137:I137"/>
    <mergeCell ref="L137:M137"/>
    <mergeCell ref="N137:Q137"/>
    <mergeCell ref="L138:M138"/>
    <mergeCell ref="N138:Q138"/>
    <mergeCell ref="N139:Q139"/>
    <mergeCell ref="M129:Q129"/>
    <mergeCell ref="M130:Q130"/>
    <mergeCell ref="F132:I132"/>
    <mergeCell ref="L132:M132"/>
    <mergeCell ref="N132:Q132"/>
    <mergeCell ref="N133:Q133"/>
    <mergeCell ref="N134:Q134"/>
    <mergeCell ref="N135:Q135"/>
    <mergeCell ref="F136:I136"/>
    <mergeCell ref="D112:H112"/>
    <mergeCell ref="N112:Q112"/>
    <mergeCell ref="N113:Q113"/>
    <mergeCell ref="L115:Q115"/>
    <mergeCell ref="C121:Q121"/>
    <mergeCell ref="F123:P123"/>
    <mergeCell ref="F124:P124"/>
    <mergeCell ref="F125:P125"/>
    <mergeCell ref="M127:P127"/>
    <mergeCell ref="N107:Q107"/>
    <mergeCell ref="D108:H108"/>
    <mergeCell ref="N108:Q108"/>
    <mergeCell ref="D109:H109"/>
    <mergeCell ref="N109:Q109"/>
    <mergeCell ref="D110:H110"/>
    <mergeCell ref="N110:Q110"/>
    <mergeCell ref="D111:H111"/>
    <mergeCell ref="N111:Q111"/>
    <mergeCell ref="N97:Q97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M85:Q85"/>
    <mergeCell ref="C87:G87"/>
    <mergeCell ref="N87:Q87"/>
    <mergeCell ref="N89:Q89"/>
    <mergeCell ref="N96:Q96"/>
    <mergeCell ref="N94:Q94"/>
    <mergeCell ref="N90:Q90"/>
    <mergeCell ref="N91:Q91"/>
    <mergeCell ref="N92:Q92"/>
    <mergeCell ref="N93:Q93"/>
    <mergeCell ref="N95:Q95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H1:K1"/>
    <mergeCell ref="S2:AC2"/>
    <mergeCell ref="O21:P21"/>
    <mergeCell ref="M28:P28"/>
    <mergeCell ref="O22:P22"/>
    <mergeCell ref="E25:L25"/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N247:Q247"/>
    <mergeCell ref="N246:Q246"/>
    <mergeCell ref="N245:Q245"/>
    <mergeCell ref="N248:Q248"/>
    <mergeCell ref="N244:Q244"/>
    <mergeCell ref="N243:Q243"/>
    <mergeCell ref="N242:Q242"/>
    <mergeCell ref="N228:Q228"/>
    <mergeCell ref="N229:Q229"/>
    <mergeCell ref="N230:Q230"/>
    <mergeCell ref="N231:Q231"/>
    <mergeCell ref="N233:Q233"/>
    <mergeCell ref="N234:Q234"/>
    <mergeCell ref="N235:Q235"/>
    <mergeCell ref="N236:Q236"/>
    <mergeCell ref="N237:Q237"/>
    <mergeCell ref="N238:Q238"/>
    <mergeCell ref="N239:Q239"/>
    <mergeCell ref="N240:Q240"/>
    <mergeCell ref="N241:Q241"/>
    <mergeCell ref="N232:Q232"/>
    <mergeCell ref="F246:I246"/>
    <mergeCell ref="F247:I247"/>
    <mergeCell ref="L236:M236"/>
    <mergeCell ref="L235:M235"/>
    <mergeCell ref="L237:M237"/>
    <mergeCell ref="L238:M238"/>
    <mergeCell ref="L239:M239"/>
    <mergeCell ref="L240:M240"/>
    <mergeCell ref="L241:M241"/>
    <mergeCell ref="L243:M243"/>
    <mergeCell ref="L244:M244"/>
    <mergeCell ref="L246:M246"/>
    <mergeCell ref="L247:M247"/>
    <mergeCell ref="F236:I236"/>
    <mergeCell ref="F235:I235"/>
    <mergeCell ref="F237:I237"/>
    <mergeCell ref="F238:I238"/>
    <mergeCell ref="F239:I239"/>
    <mergeCell ref="F240:I240"/>
    <mergeCell ref="F241:I241"/>
    <mergeCell ref="F243:I243"/>
    <mergeCell ref="F244:I244"/>
  </mergeCells>
  <hyperlinks>
    <hyperlink ref="F1:G1" location="C2" display="1) Krycí list rozpočtu"/>
    <hyperlink ref="H1:K1" location="C87" display="2) Rekapitulácia rozpočtu"/>
    <hyperlink ref="L1" location="C132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01.01 - Architektonicko-s...</vt:lpstr>
      <vt:lpstr>'01.01 - Architektonicko-s...'!Názvy_tlače</vt:lpstr>
      <vt:lpstr>'Rekapitulácia stavby'!Názvy_tlače</vt:lpstr>
      <vt:lpstr>'01.01 - Architektonicko-s...'!Oblasť_tlače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LAPTOP-JVJKK6JQ\Martin</dc:creator>
  <cp:lastModifiedBy>Vojtech</cp:lastModifiedBy>
  <dcterms:created xsi:type="dcterms:W3CDTF">2018-11-17T12:36:38Z</dcterms:created>
  <dcterms:modified xsi:type="dcterms:W3CDTF">2019-12-19T13:30:33Z</dcterms:modified>
</cp:coreProperties>
</file>